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827"/>
  <workbookPr defaultThemeVersion="124226"/>
  <mc:AlternateContent xmlns:mc="http://schemas.openxmlformats.org/markup-compatibility/2006">
    <mc:Choice Requires="x15">
      <x15ac:absPath xmlns:x15ac="http://schemas.microsoft.com/office/spreadsheetml/2010/11/ac" url="H:\DMSS for FY 23-24\"/>
    </mc:Choice>
  </mc:AlternateContent>
  <xr:revisionPtr revIDLastSave="0" documentId="13_ncr:1_{00DE3FA4-5244-49AC-A8CF-60CE568EAD0E}" xr6:coauthVersionLast="47" xr6:coauthVersionMax="47" xr10:uidLastSave="{00000000-0000-0000-0000-000000000000}"/>
  <bookViews>
    <workbookView xWindow="-120" yWindow="-120" windowWidth="29040" windowHeight="15840" tabRatio="613" xr2:uid="{00000000-000D-0000-FFFF-FFFF00000000}"/>
  </bookViews>
  <sheets>
    <sheet name="FY2024DMSS" sheetId="19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D20" i="19" l="1"/>
  <c r="AC20" i="19"/>
  <c r="AB20" i="19"/>
  <c r="AA20" i="19"/>
  <c r="Z20" i="19"/>
  <c r="Y20" i="19"/>
  <c r="X20" i="19"/>
  <c r="W20" i="19"/>
  <c r="V20" i="19"/>
  <c r="U20" i="19"/>
  <c r="T20" i="19"/>
  <c r="S20" i="19"/>
  <c r="R20" i="19"/>
  <c r="Q20" i="19"/>
  <c r="P20" i="19"/>
  <c r="O20" i="19"/>
  <c r="N20" i="19"/>
  <c r="M20" i="19"/>
  <c r="L20" i="19"/>
  <c r="K20" i="19"/>
  <c r="J20" i="19"/>
  <c r="I20" i="19"/>
  <c r="H20" i="19"/>
  <c r="G20" i="19"/>
  <c r="F20" i="19"/>
  <c r="E20" i="19"/>
  <c r="D20" i="19"/>
  <c r="C20" i="19"/>
  <c r="B20" i="19"/>
  <c r="AD19" i="19"/>
  <c r="AC19" i="19"/>
  <c r="AB19" i="19"/>
  <c r="AA19" i="19"/>
  <c r="Z19" i="19"/>
  <c r="Y19" i="19"/>
  <c r="X19" i="19"/>
  <c r="W19" i="19"/>
  <c r="V19" i="19"/>
  <c r="U19" i="19"/>
  <c r="T19" i="19"/>
  <c r="S19" i="19"/>
  <c r="R19" i="19"/>
  <c r="Q19" i="19"/>
  <c r="P19" i="19"/>
  <c r="O19" i="19"/>
  <c r="N19" i="19"/>
  <c r="M19" i="19"/>
  <c r="L19" i="19"/>
  <c r="K19" i="19"/>
  <c r="J19" i="19"/>
  <c r="I19" i="19"/>
  <c r="H19" i="19"/>
  <c r="G19" i="19"/>
  <c r="F19" i="19"/>
  <c r="E19" i="19"/>
  <c r="D19" i="19"/>
  <c r="C19" i="19"/>
  <c r="B19" i="19"/>
  <c r="AD18" i="19"/>
  <c r="AC18" i="19"/>
  <c r="AB18" i="19"/>
  <c r="AA18" i="19"/>
  <c r="Z18" i="19"/>
  <c r="Y18" i="19"/>
  <c r="X18" i="19"/>
  <c r="W18" i="19"/>
  <c r="V18" i="19"/>
  <c r="U18" i="19"/>
  <c r="T18" i="19"/>
  <c r="S18" i="19"/>
  <c r="R18" i="19"/>
  <c r="Q18" i="19"/>
  <c r="P18" i="19"/>
  <c r="O18" i="19"/>
  <c r="N18" i="19"/>
  <c r="M18" i="19"/>
  <c r="L18" i="19"/>
  <c r="K18" i="19"/>
  <c r="J18" i="19"/>
  <c r="I18" i="19"/>
  <c r="H18" i="19"/>
  <c r="G18" i="19"/>
  <c r="F18" i="19"/>
  <c r="E18" i="19"/>
  <c r="D18" i="19"/>
  <c r="C18" i="19"/>
  <c r="B18" i="19"/>
  <c r="AD17" i="19"/>
  <c r="AC17" i="19"/>
  <c r="AB17" i="19"/>
  <c r="AA17" i="19"/>
  <c r="Z17" i="19"/>
  <c r="Y17" i="19"/>
  <c r="X17" i="19"/>
  <c r="W17" i="19"/>
  <c r="V17" i="19"/>
  <c r="U17" i="19"/>
  <c r="T17" i="19"/>
  <c r="S17" i="19"/>
  <c r="R17" i="19"/>
  <c r="Q17" i="19"/>
  <c r="P17" i="19"/>
  <c r="O17" i="19"/>
  <c r="N17" i="19"/>
  <c r="M17" i="19"/>
  <c r="L17" i="19"/>
  <c r="K17" i="19"/>
  <c r="J17" i="19"/>
  <c r="I17" i="19"/>
  <c r="H17" i="19"/>
  <c r="G17" i="19"/>
  <c r="F17" i="19"/>
  <c r="E17" i="19"/>
  <c r="D17" i="19"/>
  <c r="C17" i="19"/>
  <c r="B17" i="19"/>
  <c r="AD16" i="19"/>
  <c r="AC16" i="19"/>
  <c r="AB16" i="19"/>
  <c r="AA16" i="19"/>
  <c r="Z16" i="19"/>
  <c r="Y16" i="19"/>
  <c r="X16" i="19"/>
  <c r="W16" i="19"/>
  <c r="V16" i="19"/>
  <c r="U16" i="19"/>
  <c r="T16" i="19"/>
  <c r="S16" i="19"/>
  <c r="R16" i="19"/>
  <c r="Q16" i="19"/>
  <c r="P16" i="19"/>
  <c r="O16" i="19"/>
  <c r="N16" i="19"/>
  <c r="M16" i="19"/>
  <c r="L16" i="19"/>
  <c r="K16" i="19"/>
  <c r="J16" i="19"/>
  <c r="I16" i="19"/>
  <c r="H16" i="19"/>
  <c r="G16" i="19"/>
  <c r="F16" i="19"/>
  <c r="E16" i="19"/>
  <c r="D16" i="19"/>
  <c r="C16" i="19"/>
  <c r="B16" i="19"/>
</calcChain>
</file>

<file path=xl/sharedStrings.xml><?xml version="1.0" encoding="utf-8"?>
<sst xmlns="http://schemas.openxmlformats.org/spreadsheetml/2006/main" count="503" uniqueCount="146">
  <si>
    <t xml:space="preserve"> </t>
  </si>
  <si>
    <t>0160</t>
  </si>
  <si>
    <t>0201</t>
  </si>
  <si>
    <t>0301</t>
  </si>
  <si>
    <t>0401</t>
  </si>
  <si>
    <t>0402</t>
  </si>
  <si>
    <t>0403</t>
  </si>
  <si>
    <t>0404</t>
  </si>
  <si>
    <t>0405</t>
  </si>
  <si>
    <t>0645</t>
  </si>
  <si>
    <t>0701</t>
  </si>
  <si>
    <t>0801</t>
  </si>
  <si>
    <t>0901</t>
  </si>
  <si>
    <t>1001</t>
  </si>
  <si>
    <t>1101</t>
  </si>
  <si>
    <t>1201</t>
  </si>
  <si>
    <t>1301</t>
  </si>
  <si>
    <t>1501</t>
  </si>
  <si>
    <t>1601</t>
  </si>
  <si>
    <t>1703</t>
  </si>
  <si>
    <t>1802</t>
  </si>
  <si>
    <t>1804</t>
  </si>
  <si>
    <t>1901</t>
  </si>
  <si>
    <t>2001</t>
  </si>
  <si>
    <t>2101</t>
  </si>
  <si>
    <t>2102</t>
  </si>
  <si>
    <t>2103</t>
  </si>
  <si>
    <t>2201</t>
  </si>
  <si>
    <t>2450</t>
  </si>
  <si>
    <t>2451</t>
  </si>
  <si>
    <t>2452</t>
  </si>
  <si>
    <t>2601</t>
  </si>
  <si>
    <t>2701</t>
  </si>
  <si>
    <t>2801</t>
  </si>
  <si>
    <t>2901</t>
  </si>
  <si>
    <t>3055</t>
  </si>
  <si>
    <t>3056</t>
  </si>
  <si>
    <t>3201</t>
  </si>
  <si>
    <t>3203</t>
  </si>
  <si>
    <t>3204</t>
  </si>
  <si>
    <t>3205</t>
  </si>
  <si>
    <t>3301</t>
  </si>
  <si>
    <t>3401</t>
  </si>
  <si>
    <t>3501</t>
  </si>
  <si>
    <t>3601</t>
  </si>
  <si>
    <t>3701</t>
  </si>
  <si>
    <t>3901</t>
  </si>
  <si>
    <t>4001</t>
  </si>
  <si>
    <t>4002</t>
  </si>
  <si>
    <t>4101</t>
  </si>
  <si>
    <t>4201</t>
  </si>
  <si>
    <t>4202</t>
  </si>
  <si>
    <t>4203</t>
  </si>
  <si>
    <t>4204</t>
  </si>
  <si>
    <t>4205</t>
  </si>
  <si>
    <t>4206</t>
  </si>
  <si>
    <t>4207</t>
  </si>
  <si>
    <t>4401</t>
  </si>
  <si>
    <t>4501</t>
  </si>
  <si>
    <t>4601</t>
  </si>
  <si>
    <t>4602</t>
  </si>
  <si>
    <t>4603</t>
  </si>
  <si>
    <t>Doctorate - Class 8</t>
  </si>
  <si>
    <t>Masters + 30 hrs - Class 7</t>
  </si>
  <si>
    <t>Masters - Class 1</t>
  </si>
  <si>
    <t>Bachelors + 18 hrs - Class 2</t>
  </si>
  <si>
    <t>Bachelors - Class 3</t>
  </si>
  <si>
    <t>YORK 4</t>
  </si>
  <si>
    <t>YORK 3</t>
  </si>
  <si>
    <t>YORK 2</t>
  </si>
  <si>
    <t>YORK 1</t>
  </si>
  <si>
    <t>ABBEVILLE</t>
  </si>
  <si>
    <t>AIKEN</t>
  </si>
  <si>
    <t>ALLENDALE</t>
  </si>
  <si>
    <t>ANDERSON  1</t>
  </si>
  <si>
    <t>ANDERSON 2</t>
  </si>
  <si>
    <t>ANDERSON 3</t>
  </si>
  <si>
    <t>ANDERSON 4</t>
  </si>
  <si>
    <t>ANDERSON 5</t>
  </si>
  <si>
    <t>BARNWELL 45</t>
  </si>
  <si>
    <t>BEAUFORT</t>
  </si>
  <si>
    <t>UNION</t>
  </si>
  <si>
    <t>WILLIAMSBURG</t>
  </si>
  <si>
    <t>SUMTER</t>
  </si>
  <si>
    <t>SPARTANBURG 7</t>
  </si>
  <si>
    <t>SPARTANBURG 6</t>
  </si>
  <si>
    <t>SPARTANBURG 3</t>
  </si>
  <si>
    <t>SPARTANBURG 4</t>
  </si>
  <si>
    <t>SPARTANBURG 5</t>
  </si>
  <si>
    <t>BERKELEY</t>
  </si>
  <si>
    <t>CALHOUN</t>
  </si>
  <si>
    <t>CHARLESTON</t>
  </si>
  <si>
    <t>CHEROKEE</t>
  </si>
  <si>
    <t>CHESTER</t>
  </si>
  <si>
    <t>CHESTERFIELD</t>
  </si>
  <si>
    <t>SALUDA</t>
  </si>
  <si>
    <t>SPARTANBURG 1</t>
  </si>
  <si>
    <t>SPARTANBURG 2</t>
  </si>
  <si>
    <t>PICKENS</t>
  </si>
  <si>
    <t>RICHLAND 1</t>
  </si>
  <si>
    <t>RICHLAND 2</t>
  </si>
  <si>
    <t>DILLON 3</t>
  </si>
  <si>
    <t>DARLINGTON</t>
  </si>
  <si>
    <t>COLLETON</t>
  </si>
  <si>
    <t>MCCORMICK</t>
  </si>
  <si>
    <t>MARION 10</t>
  </si>
  <si>
    <t>MARLBORO</t>
  </si>
  <si>
    <t>NEWBERRY</t>
  </si>
  <si>
    <t>OCONEE</t>
  </si>
  <si>
    <t>ORANGEBURG</t>
  </si>
  <si>
    <t>DILLON 4</t>
  </si>
  <si>
    <t>DORCHESTER 2</t>
  </si>
  <si>
    <t>DORCHESTER 4</t>
  </si>
  <si>
    <t>EDGEFIELD</t>
  </si>
  <si>
    <t>FAIRFIELD</t>
  </si>
  <si>
    <t>LEXINGTON 1</t>
  </si>
  <si>
    <t>LEXINGTON 2</t>
  </si>
  <si>
    <t>LEXINGTON 3</t>
  </si>
  <si>
    <t>LEXINGTON 4</t>
  </si>
  <si>
    <t xml:space="preserve">   FLORENCE 1</t>
  </si>
  <si>
    <t>FLORENCE 2</t>
  </si>
  <si>
    <t>FLORENCE 3</t>
  </si>
  <si>
    <t>FLORENCE 5</t>
  </si>
  <si>
    <t>JASPER</t>
  </si>
  <si>
    <t>KERSHAW</t>
  </si>
  <si>
    <t>LANCASTER</t>
  </si>
  <si>
    <t>LAURENS 55</t>
  </si>
  <si>
    <t>LAURENS 56</t>
  </si>
  <si>
    <t>LEE</t>
  </si>
  <si>
    <t>GEORGETOWN</t>
  </si>
  <si>
    <t>GREENVILLE</t>
  </si>
  <si>
    <t>GREENWOOD 50</t>
  </si>
  <si>
    <t>GREENWOOD 51</t>
  </si>
  <si>
    <t>GREENWOOD 52</t>
  </si>
  <si>
    <t>HORRY</t>
  </si>
  <si>
    <t>Bachelors+18hrs-Class 2</t>
  </si>
  <si>
    <t xml:space="preserve">HAMPTON </t>
  </si>
  <si>
    <t>CLARENDON 6</t>
  </si>
  <si>
    <t>BARNWELL 48 - Consolidated</t>
  </si>
  <si>
    <t>0648</t>
  </si>
  <si>
    <t>Bachelors+18 hrs-Class 2</t>
  </si>
  <si>
    <t>Bachelors+18 hrs -Class 2</t>
  </si>
  <si>
    <t>0503</t>
  </si>
  <si>
    <t>BAMBERG  3</t>
  </si>
  <si>
    <t xml:space="preserve">2023-2024 Minimum Salary Schedules </t>
  </si>
  <si>
    <t>LEXINGTON/RICHLAND  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</si>
</sst>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_)"/>
    <numFmt numFmtId="165" formatCode="_(* #,##0_);_(* \(#,##0\);_(* &quot;-&quot;??_);_(@_)"/>
  </numFmts>
  <fonts count="24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b/>
      <sz val="10"/>
      <name val="Helv"/>
    </font>
    <font>
      <sz val="10"/>
      <name val="Arial"/>
      <family val="2"/>
    </font>
    <font>
      <b/>
      <sz val="12"/>
      <name val="Arial"/>
      <family val="2"/>
    </font>
    <font>
      <sz val="12"/>
      <name val="Arial MT"/>
    </font>
    <font>
      <sz val="10"/>
      <color indexed="8"/>
      <name val="Arial"/>
      <family val="2"/>
    </font>
    <font>
      <sz val="10"/>
      <name val="Arial"/>
      <family val="2"/>
    </font>
    <font>
      <sz val="10"/>
      <name val="Courier"/>
      <family val="3"/>
    </font>
    <font>
      <sz val="10"/>
      <color theme="1"/>
      <name val="Arial"/>
      <family val="2"/>
    </font>
    <font>
      <sz val="10"/>
      <color rgb="FF000000"/>
      <name val="Arial"/>
      <family val="2"/>
    </font>
    <font>
      <sz val="8"/>
      <name val="Arial"/>
      <family val="2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3"/>
      <color theme="0"/>
      <name val="Calibri"/>
      <family val="2"/>
      <scheme val="minor"/>
    </font>
    <font>
      <sz val="10"/>
      <color theme="0"/>
      <name val="Arial"/>
      <family val="2"/>
    </font>
    <font>
      <sz val="10"/>
      <name val="Arial"/>
      <family val="2"/>
    </font>
    <font>
      <b/>
      <sz val="13"/>
      <color rgb="FFFF0000"/>
      <name val="Calibri"/>
      <family val="2"/>
      <scheme val="minor"/>
    </font>
    <font>
      <sz val="8"/>
      <color rgb="FFFF0000"/>
      <name val="Arial"/>
      <family val="2"/>
    </font>
    <font>
      <sz val="10"/>
      <color rgb="FFFF000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indexed="9"/>
      </patternFill>
    </fill>
    <fill>
      <patternFill patternType="solid">
        <fgColor theme="0"/>
        <bgColor indexed="64"/>
      </patternFill>
    </fill>
    <fill>
      <patternFill patternType="gray0625">
        <bgColor theme="0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rgb="FFE8F0FE"/>
      </patternFill>
    </fill>
  </fills>
  <borders count="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</borders>
  <cellStyleXfs count="14">
    <xf numFmtId="0" fontId="0" fillId="0" borderId="0"/>
    <xf numFmtId="43" fontId="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7" fillId="0" borderId="0"/>
    <xf numFmtId="0" fontId="9" fillId="2" borderId="0"/>
    <xf numFmtId="164" fontId="12" fillId="0" borderId="0"/>
    <xf numFmtId="0" fontId="2" fillId="0" borderId="0"/>
    <xf numFmtId="0" fontId="16" fillId="0" borderId="1" applyNumberFormat="0" applyFill="0" applyAlignment="0" applyProtection="0"/>
    <xf numFmtId="0" fontId="17" fillId="0" borderId="2" applyNumberFormat="0" applyFill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</cellStyleXfs>
  <cellXfs count="81">
    <xf numFmtId="0" fontId="0" fillId="0" borderId="0" xfId="0"/>
    <xf numFmtId="1" fontId="5" fillId="4" borderId="0" xfId="0" applyNumberFormat="1" applyFont="1" applyFill="1" applyAlignment="1">
      <alignment horizontal="left"/>
    </xf>
    <xf numFmtId="1" fontId="6" fillId="4" borderId="0" xfId="0" applyNumberFormat="1" applyFont="1" applyFill="1" applyAlignment="1">
      <alignment horizontal="left"/>
    </xf>
    <xf numFmtId="41" fontId="0" fillId="3" borderId="0" xfId="0" applyNumberFormat="1" applyFill="1"/>
    <xf numFmtId="3" fontId="0" fillId="3" borderId="0" xfId="0" applyNumberFormat="1" applyFill="1" applyAlignment="1">
      <alignment horizontal="right"/>
    </xf>
    <xf numFmtId="41" fontId="0" fillId="3" borderId="0" xfId="0" applyNumberFormat="1" applyFill="1" applyAlignment="1">
      <alignment horizontal="right"/>
    </xf>
    <xf numFmtId="1" fontId="5" fillId="3" borderId="0" xfId="0" applyNumberFormat="1" applyFont="1" applyFill="1" applyAlignment="1">
      <alignment horizontal="left"/>
    </xf>
    <xf numFmtId="41" fontId="11" fillId="3" borderId="0" xfId="2" applyNumberFormat="1" applyFont="1" applyFill="1" applyAlignment="1">
      <alignment horizontal="right"/>
    </xf>
    <xf numFmtId="1" fontId="0" fillId="3" borderId="0" xfId="0" applyNumberFormat="1" applyFill="1"/>
    <xf numFmtId="1" fontId="4" fillId="3" borderId="0" xfId="0" applyNumberFormat="1" applyFont="1" applyFill="1" applyAlignment="1">
      <alignment horizontal="center"/>
    </xf>
    <xf numFmtId="1" fontId="8" fillId="3" borderId="0" xfId="0" applyNumberFormat="1" applyFont="1" applyFill="1" applyAlignment="1">
      <alignment horizontal="center"/>
    </xf>
    <xf numFmtId="3" fontId="0" fillId="3" borderId="0" xfId="0" applyNumberFormat="1" applyFill="1"/>
    <xf numFmtId="3" fontId="3" fillId="3" borderId="0" xfId="0" applyNumberFormat="1" applyFont="1" applyFill="1" applyAlignment="1">
      <alignment horizontal="right"/>
    </xf>
    <xf numFmtId="165" fontId="0" fillId="3" borderId="0" xfId="1" applyNumberFormat="1" applyFont="1" applyFill="1" applyAlignment="1">
      <alignment horizontal="right"/>
    </xf>
    <xf numFmtId="0" fontId="0" fillId="3" borderId="0" xfId="0" applyFill="1" applyAlignment="1">
      <alignment horizontal="right"/>
    </xf>
    <xf numFmtId="41" fontId="15" fillId="3" borderId="0" xfId="0" applyNumberFormat="1" applyFont="1" applyFill="1" applyAlignment="1">
      <alignment horizontal="right"/>
    </xf>
    <xf numFmtId="165" fontId="0" fillId="3" borderId="0" xfId="1" applyNumberFormat="1" applyFont="1" applyFill="1"/>
    <xf numFmtId="3" fontId="3" fillId="3" borderId="0" xfId="0" applyNumberFormat="1" applyFont="1" applyFill="1" applyProtection="1">
      <protection locked="0"/>
    </xf>
    <xf numFmtId="165" fontId="13" fillId="3" borderId="0" xfId="3" applyNumberFormat="1" applyFont="1" applyFill="1"/>
    <xf numFmtId="37" fontId="0" fillId="3" borderId="0" xfId="0" applyNumberFormat="1" applyFill="1" applyAlignment="1">
      <alignment horizontal="right"/>
    </xf>
    <xf numFmtId="3" fontId="14" fillId="3" borderId="0" xfId="0" applyNumberFormat="1" applyFont="1" applyFill="1" applyAlignment="1">
      <alignment horizontal="right" vertical="center" wrapText="1"/>
    </xf>
    <xf numFmtId="1" fontId="16" fillId="3" borderId="1" xfId="9" quotePrefix="1" applyNumberFormat="1" applyFill="1" applyAlignment="1">
      <alignment horizontal="left"/>
    </xf>
    <xf numFmtId="1" fontId="16" fillId="3" borderId="1" xfId="9" applyNumberFormat="1" applyFill="1"/>
    <xf numFmtId="1" fontId="17" fillId="3" borderId="2" xfId="10" applyNumberFormat="1" applyFill="1" applyAlignment="1">
      <alignment horizontal="left"/>
    </xf>
    <xf numFmtId="1" fontId="17" fillId="3" borderId="2" xfId="10" applyNumberFormat="1" applyFill="1" applyAlignment="1" applyProtection="1">
      <alignment horizontal="left"/>
    </xf>
    <xf numFmtId="1" fontId="17" fillId="3" borderId="2" xfId="10" applyNumberFormat="1" applyFill="1" applyAlignment="1">
      <alignment horizontal="right"/>
    </xf>
    <xf numFmtId="1" fontId="17" fillId="3" borderId="2" xfId="10" applyNumberFormat="1" applyFill="1" applyAlignment="1">
      <alignment horizontal="center"/>
    </xf>
    <xf numFmtId="1" fontId="17" fillId="3" borderId="2" xfId="10" applyNumberFormat="1" applyFill="1" applyAlignment="1"/>
    <xf numFmtId="41" fontId="17" fillId="3" borderId="2" xfId="10" applyNumberFormat="1" applyFill="1" applyAlignment="1">
      <alignment horizontal="left"/>
    </xf>
    <xf numFmtId="3" fontId="14" fillId="3" borderId="0" xfId="0" applyNumberFormat="1" applyFont="1" applyFill="1" applyAlignment="1">
      <alignment horizontal="left" vertical="top" wrapText="1"/>
    </xf>
    <xf numFmtId="3" fontId="0" fillId="3" borderId="0" xfId="4" applyNumberFormat="1" applyFont="1" applyFill="1" applyAlignment="1">
      <alignment horizontal="right"/>
    </xf>
    <xf numFmtId="3" fontId="13" fillId="3" borderId="0" xfId="0" applyNumberFormat="1" applyFont="1" applyFill="1" applyAlignment="1">
      <alignment horizontal="right"/>
    </xf>
    <xf numFmtId="3" fontId="14" fillId="3" borderId="0" xfId="4" applyNumberFormat="1" applyFont="1" applyFill="1" applyBorder="1" applyAlignment="1">
      <alignment horizontal="right" wrapText="1"/>
    </xf>
    <xf numFmtId="38" fontId="0" fillId="3" borderId="0" xfId="0" applyNumberFormat="1" applyFill="1" applyAlignment="1">
      <alignment horizontal="right"/>
    </xf>
    <xf numFmtId="1" fontId="17" fillId="3" borderId="2" xfId="10" applyNumberFormat="1" applyFill="1" applyAlignment="1" applyProtection="1"/>
    <xf numFmtId="37" fontId="13" fillId="3" borderId="0" xfId="0" applyNumberFormat="1" applyFont="1" applyFill="1"/>
    <xf numFmtId="1" fontId="18" fillId="3" borderId="2" xfId="10" applyNumberFormat="1" applyFont="1" applyFill="1" applyAlignment="1">
      <alignment horizontal="left"/>
    </xf>
    <xf numFmtId="41" fontId="19" fillId="3" borderId="0" xfId="0" applyNumberFormat="1" applyFont="1" applyFill="1" applyAlignment="1">
      <alignment horizontal="right"/>
    </xf>
    <xf numFmtId="37" fontId="3" fillId="3" borderId="0" xfId="1" applyNumberFormat="1" applyFont="1" applyFill="1" applyAlignment="1">
      <alignment horizontal="center"/>
    </xf>
    <xf numFmtId="3" fontId="7" fillId="3" borderId="0" xfId="5" applyNumberFormat="1" applyFill="1" applyAlignment="1">
      <alignment horizontal="center"/>
    </xf>
    <xf numFmtId="3" fontId="13" fillId="3" borderId="0" xfId="1" applyNumberFormat="1" applyFont="1" applyFill="1" applyBorder="1" applyAlignment="1">
      <alignment horizontal="center" shrinkToFit="1"/>
    </xf>
    <xf numFmtId="3" fontId="13" fillId="3" borderId="0" xfId="0" applyNumberFormat="1" applyFont="1" applyFill="1" applyAlignment="1">
      <alignment horizontal="center"/>
    </xf>
    <xf numFmtId="3" fontId="0" fillId="3" borderId="0" xfId="1" applyNumberFormat="1" applyFont="1" applyFill="1" applyAlignment="1">
      <alignment horizontal="center"/>
    </xf>
    <xf numFmtId="3" fontId="3" fillId="3" borderId="0" xfId="7" applyNumberFormat="1" applyFont="1" applyFill="1" applyAlignment="1">
      <alignment horizontal="center"/>
    </xf>
    <xf numFmtId="3" fontId="3" fillId="3" borderId="0" xfId="0" applyNumberFormat="1" applyFont="1" applyFill="1" applyAlignment="1">
      <alignment horizontal="center"/>
    </xf>
    <xf numFmtId="3" fontId="0" fillId="3" borderId="0" xfId="0" applyNumberFormat="1" applyFill="1" applyAlignment="1">
      <alignment horizontal="center"/>
    </xf>
    <xf numFmtId="1" fontId="17" fillId="3" borderId="2" xfId="10" quotePrefix="1" applyNumberFormat="1" applyFill="1" applyAlignment="1" applyProtection="1">
      <alignment horizontal="left"/>
    </xf>
    <xf numFmtId="3" fontId="10" fillId="3" borderId="0" xfId="0" applyNumberFormat="1" applyFont="1" applyFill="1" applyAlignment="1">
      <alignment horizontal="center" vertical="top"/>
    </xf>
    <xf numFmtId="3" fontId="14" fillId="3" borderId="0" xfId="5" applyNumberFormat="1" applyFont="1" applyFill="1" applyAlignment="1">
      <alignment horizontal="center"/>
    </xf>
    <xf numFmtId="3" fontId="3" fillId="3" borderId="0" xfId="1" applyNumberFormat="1" applyFont="1" applyFill="1" applyBorder="1" applyAlignment="1">
      <alignment horizontal="center"/>
    </xf>
    <xf numFmtId="3" fontId="0" fillId="3" borderId="0" xfId="1" applyNumberFormat="1" applyFont="1" applyFill="1" applyAlignment="1">
      <alignment horizontal="center" vertical="center"/>
    </xf>
    <xf numFmtId="3" fontId="0" fillId="3" borderId="0" xfId="4" applyNumberFormat="1" applyFont="1" applyFill="1" applyAlignment="1">
      <alignment horizontal="center"/>
    </xf>
    <xf numFmtId="3" fontId="13" fillId="3" borderId="0" xfId="5" applyNumberFormat="1" applyFont="1" applyFill="1" applyAlignment="1">
      <alignment horizontal="center"/>
    </xf>
    <xf numFmtId="1" fontId="17" fillId="3" borderId="2" xfId="10" applyNumberFormat="1" applyFill="1" applyAlignment="1" applyProtection="1">
      <alignment horizontal="center"/>
    </xf>
    <xf numFmtId="37" fontId="0" fillId="3" borderId="0" xfId="0" applyNumberFormat="1" applyFill="1" applyAlignment="1">
      <alignment horizontal="center"/>
    </xf>
    <xf numFmtId="38" fontId="13" fillId="3" borderId="0" xfId="5" applyNumberFormat="1" applyFont="1" applyFill="1" applyAlignment="1">
      <alignment horizontal="center"/>
    </xf>
    <xf numFmtId="38" fontId="14" fillId="3" borderId="0" xfId="0" applyNumberFormat="1" applyFont="1" applyFill="1" applyAlignment="1">
      <alignment horizontal="center" vertical="top"/>
    </xf>
    <xf numFmtId="37" fontId="3" fillId="3" borderId="0" xfId="5" applyNumberFormat="1" applyFont="1" applyFill="1" applyAlignment="1">
      <alignment horizontal="center"/>
    </xf>
    <xf numFmtId="37" fontId="3" fillId="3" borderId="0" xfId="11" applyNumberFormat="1" applyFont="1" applyFill="1" applyAlignment="1">
      <alignment horizontal="center"/>
    </xf>
    <xf numFmtId="3" fontId="3" fillId="3" borderId="0" xfId="1" applyNumberFormat="1" applyFont="1" applyFill="1" applyBorder="1" applyAlignment="1">
      <alignment horizontal="center" vertical="top" wrapText="1"/>
    </xf>
    <xf numFmtId="3" fontId="14" fillId="3" borderId="0" xfId="0" applyNumberFormat="1" applyFont="1" applyFill="1" applyAlignment="1">
      <alignment horizontal="center" vertical="top"/>
    </xf>
    <xf numFmtId="38" fontId="0" fillId="3" borderId="0" xfId="0" applyNumberFormat="1" applyFill="1" applyAlignment="1">
      <alignment horizontal="center"/>
    </xf>
    <xf numFmtId="3" fontId="20" fillId="3" borderId="0" xfId="1" applyNumberFormat="1" applyFont="1" applyFill="1" applyAlignment="1">
      <alignment horizontal="center"/>
    </xf>
    <xf numFmtId="37" fontId="13" fillId="3" borderId="0" xfId="1" applyNumberFormat="1" applyFont="1" applyFill="1" applyBorder="1" applyAlignment="1">
      <alignment horizontal="center"/>
    </xf>
    <xf numFmtId="3" fontId="13" fillId="3" borderId="0" xfId="1" applyNumberFormat="1" applyFont="1" applyFill="1" applyBorder="1" applyAlignment="1">
      <alignment horizontal="center"/>
    </xf>
    <xf numFmtId="3" fontId="10" fillId="3" borderId="0" xfId="5" applyNumberFormat="1" applyFont="1" applyFill="1" applyAlignment="1">
      <alignment horizontal="center" vertical="top"/>
    </xf>
    <xf numFmtId="3" fontId="3" fillId="3" borderId="0" xfId="4" applyNumberFormat="1" applyFont="1" applyFill="1" applyBorder="1" applyAlignment="1">
      <alignment horizontal="center"/>
    </xf>
    <xf numFmtId="3" fontId="10" fillId="3" borderId="0" xfId="4" applyNumberFormat="1" applyFont="1" applyFill="1" applyBorder="1" applyAlignment="1">
      <alignment horizontal="center" vertical="center"/>
    </xf>
    <xf numFmtId="3" fontId="3" fillId="3" borderId="0" xfId="4" applyNumberFormat="1" applyFont="1" applyFill="1" applyBorder="1" applyAlignment="1">
      <alignment horizontal="center" vertical="center"/>
    </xf>
    <xf numFmtId="3" fontId="13" fillId="5" borderId="0" xfId="0" applyNumberFormat="1" applyFont="1" applyFill="1" applyAlignment="1">
      <alignment horizontal="center" vertical="top"/>
    </xf>
    <xf numFmtId="3" fontId="13" fillId="6" borderId="0" xfId="0" applyNumberFormat="1" applyFont="1" applyFill="1" applyAlignment="1">
      <alignment horizontal="center" vertical="top"/>
    </xf>
    <xf numFmtId="3" fontId="13" fillId="3" borderId="0" xfId="0" applyNumberFormat="1" applyFont="1" applyFill="1" applyAlignment="1">
      <alignment horizontal="center" wrapText="1"/>
    </xf>
    <xf numFmtId="3" fontId="13" fillId="3" borderId="0" xfId="11" applyNumberFormat="1" applyFont="1" applyFill="1" applyBorder="1" applyAlignment="1">
      <alignment horizontal="center"/>
    </xf>
    <xf numFmtId="3" fontId="3" fillId="3" borderId="0" xfId="4" applyNumberFormat="1" applyFont="1" applyFill="1" applyAlignment="1">
      <alignment horizontal="center"/>
    </xf>
    <xf numFmtId="41" fontId="17" fillId="3" borderId="2" xfId="10" applyNumberFormat="1" applyFill="1" applyAlignment="1" applyProtection="1">
      <alignment horizontal="left"/>
    </xf>
    <xf numFmtId="3" fontId="15" fillId="3" borderId="0" xfId="0" applyNumberFormat="1" applyFont="1" applyFill="1" applyAlignment="1">
      <alignment horizontal="right"/>
    </xf>
    <xf numFmtId="1" fontId="21" fillId="3" borderId="2" xfId="10" applyNumberFormat="1" applyFont="1" applyFill="1" applyAlignment="1" applyProtection="1">
      <alignment horizontal="left"/>
    </xf>
    <xf numFmtId="1" fontId="21" fillId="3" borderId="2" xfId="10" applyNumberFormat="1" applyFont="1" applyFill="1" applyAlignment="1">
      <alignment horizontal="left"/>
    </xf>
    <xf numFmtId="41" fontId="22" fillId="3" borderId="0" xfId="0" applyNumberFormat="1" applyFont="1" applyFill="1" applyAlignment="1">
      <alignment horizontal="right"/>
    </xf>
    <xf numFmtId="3" fontId="23" fillId="3" borderId="0" xfId="0" applyNumberFormat="1" applyFont="1" applyFill="1" applyAlignment="1">
      <alignment horizontal="right" shrinkToFit="1"/>
    </xf>
    <xf numFmtId="41" fontId="17" fillId="3" borderId="2" xfId="10" applyNumberFormat="1" applyFill="1" applyAlignment="1">
      <alignment horizontal="right"/>
    </xf>
  </cellXfs>
  <cellStyles count="14">
    <cellStyle name="Comma" xfId="1" builtinId="3"/>
    <cellStyle name="Comma 2" xfId="2" xr:uid="{00000000-0005-0000-0000-000001000000}"/>
    <cellStyle name="Comma 3" xfId="3" xr:uid="{00000000-0005-0000-0000-000002000000}"/>
    <cellStyle name="Currency" xfId="4" builtinId="4"/>
    <cellStyle name="Currency 2" xfId="11" xr:uid="{5DD58D44-FFD0-40FE-8D37-F090DC6F5F03}"/>
    <cellStyle name="Currency 3" xfId="12" xr:uid="{BE45F77C-542F-47BC-B386-76D581E4304F}"/>
    <cellStyle name="Heading 1" xfId="9" builtinId="16"/>
    <cellStyle name="Heading 2" xfId="10" builtinId="17"/>
    <cellStyle name="Normal" xfId="0" builtinId="0"/>
    <cellStyle name="Normal 2" xfId="5" xr:uid="{00000000-0005-0000-0000-000007000000}"/>
    <cellStyle name="Normal 3" xfId="6" xr:uid="{00000000-0005-0000-0000-000008000000}"/>
    <cellStyle name="Normal 4" xfId="13" xr:uid="{0E201898-FB90-4A69-8B3F-82EE46D2BC13}"/>
    <cellStyle name="Normal 5" xfId="8" xr:uid="{00000000-0005-0000-0000-000009000000}"/>
    <cellStyle name="Normal_Sheet1" xfId="7" xr:uid="{00000000-0005-0000-0000-00000B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Z447"/>
  <sheetViews>
    <sheetView showGridLines="0" tabSelected="1" zoomScaleNormal="100" workbookViewId="0">
      <pane xSplit="1" ySplit="2" topLeftCell="B200" activePane="bottomRight" state="frozen"/>
      <selection pane="topRight" activeCell="B1" sqref="B1"/>
      <selection pane="bottomLeft" activeCell="A3" sqref="A3"/>
      <selection pane="bottomRight" activeCell="CB436" sqref="CB436"/>
    </sheetView>
  </sheetViews>
  <sheetFormatPr defaultColWidth="8.85546875" defaultRowHeight="12.75"/>
  <cols>
    <col min="1" max="1" width="24.85546875" style="8" customWidth="1"/>
    <col min="2" max="2" width="12.42578125" style="8" customWidth="1"/>
    <col min="3" max="3" width="12.28515625" style="8" customWidth="1"/>
    <col min="4" max="4" width="10.42578125" style="8" customWidth="1"/>
    <col min="5" max="32" width="8.28515625" style="8" customWidth="1"/>
    <col min="33" max="16384" width="8.85546875" style="8"/>
  </cols>
  <sheetData>
    <row r="1" spans="1:47" s="22" customFormat="1" ht="20.25" thickBot="1">
      <c r="A1" s="21" t="s">
        <v>144</v>
      </c>
    </row>
    <row r="2" spans="1:47" ht="16.5" thickTop="1">
      <c r="B2" s="9">
        <v>0</v>
      </c>
      <c r="C2" s="9">
        <v>1</v>
      </c>
      <c r="D2" s="9">
        <v>2</v>
      </c>
      <c r="E2" s="9">
        <v>3</v>
      </c>
      <c r="F2" s="9">
        <v>4</v>
      </c>
      <c r="G2" s="9">
        <v>5</v>
      </c>
      <c r="H2" s="9">
        <v>6</v>
      </c>
      <c r="I2" s="9">
        <v>7</v>
      </c>
      <c r="J2" s="9">
        <v>8</v>
      </c>
      <c r="K2" s="9">
        <v>9</v>
      </c>
      <c r="L2" s="9">
        <v>10</v>
      </c>
      <c r="M2" s="9">
        <v>11</v>
      </c>
      <c r="N2" s="9">
        <v>12</v>
      </c>
      <c r="O2" s="9">
        <v>13</v>
      </c>
      <c r="P2" s="9">
        <v>14</v>
      </c>
      <c r="Q2" s="9">
        <v>15</v>
      </c>
      <c r="R2" s="9">
        <v>16</v>
      </c>
      <c r="S2" s="9">
        <v>17</v>
      </c>
      <c r="T2" s="9">
        <v>18</v>
      </c>
      <c r="U2" s="9">
        <v>19</v>
      </c>
      <c r="V2" s="9">
        <v>20</v>
      </c>
      <c r="W2" s="9">
        <v>21</v>
      </c>
      <c r="X2" s="9">
        <v>22</v>
      </c>
      <c r="Y2" s="10">
        <v>23</v>
      </c>
      <c r="Z2" s="10">
        <v>24</v>
      </c>
      <c r="AA2" s="10">
        <v>25</v>
      </c>
      <c r="AB2" s="10">
        <v>26</v>
      </c>
      <c r="AC2" s="10">
        <v>27</v>
      </c>
      <c r="AD2" s="10">
        <v>28</v>
      </c>
      <c r="AE2" s="10">
        <v>29</v>
      </c>
      <c r="AF2" s="10">
        <v>30</v>
      </c>
      <c r="AG2" s="9">
        <v>31</v>
      </c>
      <c r="AH2" s="9">
        <v>32</v>
      </c>
      <c r="AI2" s="9">
        <v>33</v>
      </c>
      <c r="AJ2" s="9">
        <v>34</v>
      </c>
      <c r="AK2" s="9">
        <v>35</v>
      </c>
      <c r="AL2" s="9">
        <v>36</v>
      </c>
      <c r="AM2" s="9">
        <v>37</v>
      </c>
      <c r="AN2" s="9">
        <v>38</v>
      </c>
      <c r="AO2" s="9">
        <v>39</v>
      </c>
      <c r="AP2" s="9">
        <v>40</v>
      </c>
      <c r="AQ2" s="9">
        <v>41</v>
      </c>
      <c r="AR2" s="9">
        <v>42</v>
      </c>
      <c r="AS2" s="9">
        <v>43</v>
      </c>
      <c r="AT2" s="9">
        <v>44</v>
      </c>
      <c r="AU2" s="9">
        <v>45</v>
      </c>
    </row>
    <row r="3" spans="1:47" s="23" customFormat="1" ht="18" thickBot="1">
      <c r="B3" s="24" t="s">
        <v>1</v>
      </c>
      <c r="C3" s="24" t="s">
        <v>71</v>
      </c>
    </row>
    <row r="4" spans="1:47" s="3" customFormat="1" ht="13.5" thickTop="1">
      <c r="A4" s="15" t="s">
        <v>62</v>
      </c>
      <c r="B4" s="38">
        <v>55099</v>
      </c>
      <c r="C4" s="38">
        <v>55637</v>
      </c>
      <c r="D4" s="38">
        <v>55981</v>
      </c>
      <c r="E4" s="38">
        <v>56305</v>
      </c>
      <c r="F4" s="38">
        <v>56661</v>
      </c>
      <c r="G4" s="38">
        <v>56965</v>
      </c>
      <c r="H4" s="38">
        <v>58279</v>
      </c>
      <c r="I4" s="38">
        <v>59596</v>
      </c>
      <c r="J4" s="38">
        <v>60912</v>
      </c>
      <c r="K4" s="38">
        <v>62227</v>
      </c>
      <c r="L4" s="38">
        <v>63544</v>
      </c>
      <c r="M4" s="38">
        <v>64858</v>
      </c>
      <c r="N4" s="38">
        <v>66175</v>
      </c>
      <c r="O4" s="38">
        <v>67491</v>
      </c>
      <c r="P4" s="38">
        <v>68806</v>
      </c>
      <c r="Q4" s="38">
        <v>70123</v>
      </c>
      <c r="R4" s="38">
        <v>71438</v>
      </c>
      <c r="S4" s="38">
        <v>72754</v>
      </c>
      <c r="T4" s="38">
        <v>73421</v>
      </c>
      <c r="U4" s="38">
        <v>74093</v>
      </c>
      <c r="V4" s="38">
        <v>74773</v>
      </c>
      <c r="W4" s="38">
        <v>75459</v>
      </c>
      <c r="X4" s="38">
        <v>76153</v>
      </c>
      <c r="Y4" s="38">
        <v>76853</v>
      </c>
      <c r="Z4" s="38">
        <v>77003</v>
      </c>
      <c r="AA4" s="38">
        <v>77153</v>
      </c>
      <c r="AB4" s="38">
        <v>77303</v>
      </c>
      <c r="AC4" s="38">
        <v>77453</v>
      </c>
      <c r="AD4" s="38">
        <v>77603</v>
      </c>
      <c r="AE4" s="18"/>
      <c r="AF4" s="18"/>
    </row>
    <row r="5" spans="1:47" s="3" customFormat="1">
      <c r="A5" s="15" t="s">
        <v>63</v>
      </c>
      <c r="B5" s="38">
        <v>51459</v>
      </c>
      <c r="C5" s="38">
        <v>51706</v>
      </c>
      <c r="D5" s="38">
        <v>51784</v>
      </c>
      <c r="E5" s="38">
        <v>51855</v>
      </c>
      <c r="F5" s="38">
        <v>51960</v>
      </c>
      <c r="G5" s="38">
        <v>52030</v>
      </c>
      <c r="H5" s="38">
        <v>53017</v>
      </c>
      <c r="I5" s="38">
        <v>54003</v>
      </c>
      <c r="J5" s="38">
        <v>54990</v>
      </c>
      <c r="K5" s="38">
        <v>55977</v>
      </c>
      <c r="L5" s="38">
        <v>56965</v>
      </c>
      <c r="M5" s="38">
        <v>57951</v>
      </c>
      <c r="N5" s="38">
        <v>58938</v>
      </c>
      <c r="O5" s="38">
        <v>59925</v>
      </c>
      <c r="P5" s="38">
        <v>60912</v>
      </c>
      <c r="Q5" s="38">
        <v>61899</v>
      </c>
      <c r="R5" s="38">
        <v>62886</v>
      </c>
      <c r="S5" s="38">
        <v>63871</v>
      </c>
      <c r="T5" s="38">
        <v>64452</v>
      </c>
      <c r="U5" s="38">
        <v>65034</v>
      </c>
      <c r="V5" s="38">
        <v>65622</v>
      </c>
      <c r="W5" s="38">
        <v>66218</v>
      </c>
      <c r="X5" s="38">
        <v>66816</v>
      </c>
      <c r="Y5" s="38">
        <v>67425</v>
      </c>
      <c r="Z5" s="38">
        <v>67575</v>
      </c>
      <c r="AA5" s="38">
        <v>67725</v>
      </c>
      <c r="AB5" s="38">
        <v>67875</v>
      </c>
      <c r="AC5" s="38">
        <v>68025</v>
      </c>
      <c r="AD5" s="38">
        <v>68175</v>
      </c>
      <c r="AE5" s="18"/>
      <c r="AF5" s="18"/>
    </row>
    <row r="6" spans="1:47" s="3" customFormat="1">
      <c r="A6" s="15" t="s">
        <v>64</v>
      </c>
      <c r="B6" s="38">
        <v>47818</v>
      </c>
      <c r="C6" s="38">
        <v>48132</v>
      </c>
      <c r="D6" s="38">
        <v>48286</v>
      </c>
      <c r="E6" s="38">
        <v>48431</v>
      </c>
      <c r="F6" s="38">
        <v>48604</v>
      </c>
      <c r="G6" s="38">
        <v>48740</v>
      </c>
      <c r="H6" s="38">
        <v>49727</v>
      </c>
      <c r="I6" s="38">
        <v>50713</v>
      </c>
      <c r="J6" s="38">
        <v>51700</v>
      </c>
      <c r="K6" s="38">
        <v>52687</v>
      </c>
      <c r="L6" s="38">
        <v>53675</v>
      </c>
      <c r="M6" s="38">
        <v>54661</v>
      </c>
      <c r="N6" s="38">
        <v>55648</v>
      </c>
      <c r="O6" s="38">
        <v>56635</v>
      </c>
      <c r="P6" s="38">
        <v>57622</v>
      </c>
      <c r="Q6" s="38">
        <v>58609</v>
      </c>
      <c r="R6" s="38">
        <v>59596</v>
      </c>
      <c r="S6" s="38">
        <v>60582</v>
      </c>
      <c r="T6" s="38">
        <v>61127</v>
      </c>
      <c r="U6" s="38">
        <v>61677</v>
      </c>
      <c r="V6" s="38">
        <v>62232</v>
      </c>
      <c r="W6" s="38">
        <v>62793</v>
      </c>
      <c r="X6" s="38">
        <v>63360</v>
      </c>
      <c r="Y6" s="38">
        <v>63932</v>
      </c>
      <c r="Z6" s="38">
        <v>64082</v>
      </c>
      <c r="AA6" s="38">
        <v>64232</v>
      </c>
      <c r="AB6" s="38">
        <v>64382</v>
      </c>
      <c r="AC6" s="38">
        <v>64532</v>
      </c>
      <c r="AD6" s="38">
        <v>64682</v>
      </c>
      <c r="AE6" s="18"/>
      <c r="AF6" s="18"/>
    </row>
    <row r="7" spans="1:47" s="3" customFormat="1">
      <c r="A7" s="15" t="s">
        <v>65</v>
      </c>
      <c r="B7" s="38">
        <v>44178</v>
      </c>
      <c r="C7" s="38">
        <v>44452</v>
      </c>
      <c r="D7" s="38">
        <v>44614</v>
      </c>
      <c r="E7" s="38">
        <v>44731</v>
      </c>
      <c r="F7" s="38">
        <v>44911</v>
      </c>
      <c r="G7" s="38">
        <v>45024</v>
      </c>
      <c r="H7" s="38">
        <v>45944</v>
      </c>
      <c r="I7" s="38">
        <v>46832</v>
      </c>
      <c r="J7" s="38">
        <v>47752</v>
      </c>
      <c r="K7" s="38">
        <v>48641</v>
      </c>
      <c r="L7" s="38">
        <v>49563</v>
      </c>
      <c r="M7" s="38">
        <v>50450</v>
      </c>
      <c r="N7" s="38">
        <v>51372</v>
      </c>
      <c r="O7" s="38">
        <v>52260</v>
      </c>
      <c r="P7" s="38">
        <v>53181</v>
      </c>
      <c r="Q7" s="38">
        <v>54069</v>
      </c>
      <c r="R7" s="38">
        <v>54990</v>
      </c>
      <c r="S7" s="38">
        <v>55878</v>
      </c>
      <c r="T7" s="38">
        <v>56376</v>
      </c>
      <c r="U7" s="38">
        <v>56878</v>
      </c>
      <c r="V7" s="38">
        <v>57386</v>
      </c>
      <c r="W7" s="38">
        <v>57898</v>
      </c>
      <c r="X7" s="38">
        <v>58416</v>
      </c>
      <c r="Y7" s="38">
        <v>58939</v>
      </c>
      <c r="Z7" s="38">
        <v>59089</v>
      </c>
      <c r="AA7" s="38">
        <v>59239</v>
      </c>
      <c r="AB7" s="38">
        <v>59389</v>
      </c>
      <c r="AC7" s="38">
        <v>59539</v>
      </c>
      <c r="AD7" s="38">
        <v>59689</v>
      </c>
      <c r="AE7" s="18"/>
      <c r="AF7" s="18"/>
    </row>
    <row r="8" spans="1:47" s="3" customFormat="1">
      <c r="A8" s="15" t="s">
        <v>66</v>
      </c>
      <c r="B8" s="38">
        <v>42540</v>
      </c>
      <c r="C8" s="38">
        <v>42664</v>
      </c>
      <c r="D8" s="38">
        <v>42866</v>
      </c>
      <c r="E8" s="38">
        <v>43020</v>
      </c>
      <c r="F8" s="38">
        <v>43234</v>
      </c>
      <c r="G8" s="38">
        <v>43378</v>
      </c>
      <c r="H8" s="38">
        <v>44299</v>
      </c>
      <c r="I8" s="38">
        <v>45188</v>
      </c>
      <c r="J8" s="38">
        <v>46108</v>
      </c>
      <c r="K8" s="38">
        <v>46996</v>
      </c>
      <c r="L8" s="38">
        <v>47918</v>
      </c>
      <c r="M8" s="38">
        <v>48805</v>
      </c>
      <c r="N8" s="38">
        <v>49727</v>
      </c>
      <c r="O8" s="38">
        <v>50616</v>
      </c>
      <c r="P8" s="38">
        <v>51536</v>
      </c>
      <c r="Q8" s="38">
        <v>52424</v>
      </c>
      <c r="R8" s="38">
        <v>53346</v>
      </c>
      <c r="S8" s="38">
        <v>54234</v>
      </c>
      <c r="T8" s="38">
        <v>54714</v>
      </c>
      <c r="U8" s="38">
        <v>55200</v>
      </c>
      <c r="V8" s="38">
        <v>55692</v>
      </c>
      <c r="W8" s="38">
        <v>56186</v>
      </c>
      <c r="X8" s="38">
        <v>56687</v>
      </c>
      <c r="Y8" s="38">
        <v>57193</v>
      </c>
      <c r="Z8" s="38">
        <v>57343</v>
      </c>
      <c r="AA8" s="38">
        <v>57493</v>
      </c>
      <c r="AB8" s="38">
        <v>57643</v>
      </c>
      <c r="AC8" s="38">
        <v>57793</v>
      </c>
      <c r="AD8" s="38">
        <v>57943</v>
      </c>
      <c r="AE8" s="18"/>
      <c r="AF8" s="18"/>
    </row>
    <row r="9" spans="1:47" s="23" customFormat="1" ht="18" thickBot="1">
      <c r="A9" s="25"/>
      <c r="B9" s="24" t="s">
        <v>2</v>
      </c>
      <c r="C9" s="24" t="s">
        <v>72</v>
      </c>
    </row>
    <row r="10" spans="1:47" s="3" customFormat="1" ht="13.5" thickTop="1">
      <c r="A10" s="15" t="s">
        <v>62</v>
      </c>
      <c r="B10" s="39">
        <v>60781</v>
      </c>
      <c r="C10" s="39">
        <v>60781</v>
      </c>
      <c r="D10" s="39">
        <v>60781</v>
      </c>
      <c r="E10" s="39">
        <v>60781</v>
      </c>
      <c r="F10" s="39">
        <v>61747</v>
      </c>
      <c r="G10" s="39">
        <v>63276</v>
      </c>
      <c r="H10" s="39">
        <v>64801</v>
      </c>
      <c r="I10" s="39">
        <v>66330</v>
      </c>
      <c r="J10" s="39">
        <v>67856</v>
      </c>
      <c r="K10" s="39">
        <v>69385</v>
      </c>
      <c r="L10" s="39">
        <v>70911</v>
      </c>
      <c r="M10" s="39">
        <v>72440</v>
      </c>
      <c r="N10" s="39">
        <v>73967</v>
      </c>
      <c r="O10" s="39">
        <v>75493</v>
      </c>
      <c r="P10" s="39">
        <v>77021</v>
      </c>
      <c r="Q10" s="39">
        <v>78547</v>
      </c>
      <c r="R10" s="39">
        <v>80075</v>
      </c>
      <c r="S10" s="39">
        <v>81604</v>
      </c>
      <c r="T10" s="39">
        <v>82376</v>
      </c>
      <c r="U10" s="39">
        <v>83156</v>
      </c>
      <c r="V10" s="39">
        <v>83946</v>
      </c>
      <c r="W10" s="39">
        <v>84743</v>
      </c>
      <c r="X10" s="39">
        <v>86360</v>
      </c>
      <c r="Y10" s="39">
        <v>88003</v>
      </c>
      <c r="Z10" s="39">
        <v>89677</v>
      </c>
      <c r="AA10" s="39">
        <v>91384</v>
      </c>
      <c r="AB10" s="39">
        <v>93126</v>
      </c>
      <c r="AC10" s="39">
        <v>94924</v>
      </c>
      <c r="AD10" s="39">
        <v>96822</v>
      </c>
      <c r="AE10" s="39">
        <v>96822</v>
      </c>
      <c r="AF10" s="39">
        <v>96822</v>
      </c>
    </row>
    <row r="11" spans="1:47" s="3" customFormat="1">
      <c r="A11" s="15" t="s">
        <v>63</v>
      </c>
      <c r="B11" s="39">
        <v>55765</v>
      </c>
      <c r="C11" s="39">
        <v>55765</v>
      </c>
      <c r="D11" s="39">
        <v>55765</v>
      </c>
      <c r="E11" s="39">
        <v>55765</v>
      </c>
      <c r="F11" s="39">
        <v>56403</v>
      </c>
      <c r="G11" s="39">
        <v>57548</v>
      </c>
      <c r="H11" s="39">
        <v>58693</v>
      </c>
      <c r="I11" s="39">
        <v>59836</v>
      </c>
      <c r="J11" s="39">
        <v>60982</v>
      </c>
      <c r="K11" s="39">
        <v>62130</v>
      </c>
      <c r="L11" s="39">
        <v>63276</v>
      </c>
      <c r="M11" s="39">
        <v>64421</v>
      </c>
      <c r="N11" s="39">
        <v>65565</v>
      </c>
      <c r="O11" s="39">
        <v>66712</v>
      </c>
      <c r="P11" s="39">
        <v>67856</v>
      </c>
      <c r="Q11" s="39">
        <v>69003</v>
      </c>
      <c r="R11" s="39">
        <v>70149</v>
      </c>
      <c r="S11" s="39">
        <v>71293</v>
      </c>
      <c r="T11" s="39">
        <v>71964</v>
      </c>
      <c r="U11" s="39">
        <v>72640</v>
      </c>
      <c r="V11" s="39">
        <v>73324</v>
      </c>
      <c r="W11" s="39">
        <v>74014</v>
      </c>
      <c r="X11" s="39">
        <v>75415</v>
      </c>
      <c r="Y11" s="39">
        <v>76838</v>
      </c>
      <c r="Z11" s="39">
        <v>78289</v>
      </c>
      <c r="AA11" s="39">
        <v>79770</v>
      </c>
      <c r="AB11" s="39">
        <v>81279</v>
      </c>
      <c r="AC11" s="39">
        <v>82840</v>
      </c>
      <c r="AD11" s="39">
        <v>84497</v>
      </c>
      <c r="AE11" s="39">
        <v>84497</v>
      </c>
      <c r="AF11" s="39">
        <v>84497</v>
      </c>
    </row>
    <row r="12" spans="1:47" s="3" customFormat="1">
      <c r="A12" s="15" t="s">
        <v>64</v>
      </c>
      <c r="B12" s="39">
        <v>52092</v>
      </c>
      <c r="C12" s="39">
        <v>52092</v>
      </c>
      <c r="D12" s="39">
        <v>52092</v>
      </c>
      <c r="E12" s="39">
        <v>52092</v>
      </c>
      <c r="F12" s="39">
        <v>52584</v>
      </c>
      <c r="G12" s="39">
        <v>53730</v>
      </c>
      <c r="H12" s="39">
        <v>54875</v>
      </c>
      <c r="I12" s="39">
        <v>56020</v>
      </c>
      <c r="J12" s="39">
        <v>57167</v>
      </c>
      <c r="K12" s="39">
        <v>58312</v>
      </c>
      <c r="L12" s="39">
        <v>59458</v>
      </c>
      <c r="M12" s="39">
        <v>60602</v>
      </c>
      <c r="N12" s="39">
        <v>61747</v>
      </c>
      <c r="O12" s="39">
        <v>62892</v>
      </c>
      <c r="P12" s="39">
        <v>64040</v>
      </c>
      <c r="Q12" s="39">
        <v>65184</v>
      </c>
      <c r="R12" s="39">
        <v>66330</v>
      </c>
      <c r="S12" s="39">
        <v>67476</v>
      </c>
      <c r="T12" s="39">
        <v>68111</v>
      </c>
      <c r="U12" s="39">
        <v>68744</v>
      </c>
      <c r="V12" s="39">
        <v>69390</v>
      </c>
      <c r="W12" s="39">
        <v>70041</v>
      </c>
      <c r="X12" s="39">
        <v>71363</v>
      </c>
      <c r="Y12" s="39">
        <v>72705</v>
      </c>
      <c r="Z12" s="39">
        <v>74073</v>
      </c>
      <c r="AA12" s="39">
        <v>75469</v>
      </c>
      <c r="AB12" s="39">
        <v>76893</v>
      </c>
      <c r="AC12" s="39">
        <v>78366</v>
      </c>
      <c r="AD12" s="39">
        <v>79933</v>
      </c>
      <c r="AE12" s="39">
        <v>79933</v>
      </c>
      <c r="AF12" s="39">
        <v>79933</v>
      </c>
    </row>
    <row r="13" spans="1:47" s="3" customFormat="1">
      <c r="A13" s="15" t="s">
        <v>65</v>
      </c>
      <c r="B13" s="39">
        <v>47744</v>
      </c>
      <c r="C13" s="39">
        <v>47744</v>
      </c>
      <c r="D13" s="39">
        <v>47744</v>
      </c>
      <c r="E13" s="39">
        <v>47744</v>
      </c>
      <c r="F13" s="39">
        <v>48384</v>
      </c>
      <c r="G13" s="39">
        <v>49416</v>
      </c>
      <c r="H13" s="39">
        <v>50483</v>
      </c>
      <c r="I13" s="39">
        <v>51514</v>
      </c>
      <c r="J13" s="39">
        <v>52584</v>
      </c>
      <c r="K13" s="39">
        <v>53615</v>
      </c>
      <c r="L13" s="39">
        <v>54683</v>
      </c>
      <c r="M13" s="39">
        <v>55713</v>
      </c>
      <c r="N13" s="39">
        <v>56785</v>
      </c>
      <c r="O13" s="39">
        <v>57814</v>
      </c>
      <c r="P13" s="39">
        <v>58885</v>
      </c>
      <c r="Q13" s="39">
        <v>59916</v>
      </c>
      <c r="R13" s="39">
        <v>60983</v>
      </c>
      <c r="S13" s="39">
        <v>62016</v>
      </c>
      <c r="T13" s="39">
        <v>62594</v>
      </c>
      <c r="U13" s="39">
        <v>63175</v>
      </c>
      <c r="V13" s="39">
        <v>63764</v>
      </c>
      <c r="W13" s="39">
        <v>64358</v>
      </c>
      <c r="X13" s="39">
        <v>65566</v>
      </c>
      <c r="Y13" s="39">
        <v>66793</v>
      </c>
      <c r="Z13" s="39">
        <v>68043</v>
      </c>
      <c r="AA13" s="39">
        <v>69318</v>
      </c>
      <c r="AB13" s="39">
        <v>70619</v>
      </c>
      <c r="AC13" s="39">
        <v>71966</v>
      </c>
      <c r="AD13" s="39">
        <v>73405</v>
      </c>
      <c r="AE13" s="39">
        <v>73405</v>
      </c>
      <c r="AF13" s="39">
        <v>73405</v>
      </c>
    </row>
    <row r="14" spans="1:47" s="3" customFormat="1">
      <c r="A14" s="15" t="s">
        <v>66</v>
      </c>
      <c r="B14" s="39">
        <v>45817</v>
      </c>
      <c r="C14" s="39">
        <v>45817</v>
      </c>
      <c r="D14" s="39">
        <v>45817</v>
      </c>
      <c r="E14" s="39">
        <v>45817</v>
      </c>
      <c r="F14" s="39">
        <v>46475</v>
      </c>
      <c r="G14" s="39">
        <v>47505</v>
      </c>
      <c r="H14" s="39">
        <v>48575</v>
      </c>
      <c r="I14" s="39">
        <v>49607</v>
      </c>
      <c r="J14" s="39">
        <v>50676</v>
      </c>
      <c r="K14" s="39">
        <v>51706</v>
      </c>
      <c r="L14" s="39">
        <v>52773</v>
      </c>
      <c r="M14" s="39">
        <v>53808</v>
      </c>
      <c r="N14" s="39">
        <v>54875</v>
      </c>
      <c r="O14" s="39">
        <v>55906</v>
      </c>
      <c r="P14" s="39">
        <v>56976</v>
      </c>
      <c r="Q14" s="39">
        <v>58006</v>
      </c>
      <c r="R14" s="39">
        <v>59077</v>
      </c>
      <c r="S14" s="39">
        <v>60106</v>
      </c>
      <c r="T14" s="39">
        <v>60664</v>
      </c>
      <c r="U14" s="39">
        <v>61228</v>
      </c>
      <c r="V14" s="39">
        <v>61797</v>
      </c>
      <c r="W14" s="39">
        <v>62373</v>
      </c>
      <c r="X14" s="39">
        <v>63541</v>
      </c>
      <c r="Y14" s="39">
        <v>64727</v>
      </c>
      <c r="Z14" s="39">
        <v>65936</v>
      </c>
      <c r="AA14" s="39">
        <v>67169</v>
      </c>
      <c r="AB14" s="39">
        <v>68427</v>
      </c>
      <c r="AC14" s="39">
        <v>69730</v>
      </c>
      <c r="AD14" s="39">
        <v>71125</v>
      </c>
      <c r="AE14" s="39">
        <v>71125</v>
      </c>
      <c r="AF14" s="39">
        <v>71125</v>
      </c>
    </row>
    <row r="15" spans="1:47" s="23" customFormat="1" ht="18" thickBot="1">
      <c r="A15" s="25"/>
      <c r="B15" s="24" t="s">
        <v>3</v>
      </c>
      <c r="C15" s="24" t="s">
        <v>73</v>
      </c>
    </row>
    <row r="16" spans="1:47" s="3" customFormat="1" ht="13.5" thickTop="1">
      <c r="A16" s="15" t="s">
        <v>62</v>
      </c>
      <c r="B16" s="40">
        <f>56005+2500</f>
        <v>58505</v>
      </c>
      <c r="C16" s="40">
        <f>56005+2500</f>
        <v>58505</v>
      </c>
      <c r="D16" s="40">
        <f>56005+2500</f>
        <v>58505</v>
      </c>
      <c r="E16" s="40">
        <f>56005+2500</f>
        <v>58505</v>
      </c>
      <c r="F16" s="40">
        <f>56387+2500</f>
        <v>58887</v>
      </c>
      <c r="G16" s="40">
        <f>56831+2500</f>
        <v>59331</v>
      </c>
      <c r="H16" s="40">
        <f>58137+2500</f>
        <v>60637</v>
      </c>
      <c r="I16" s="40">
        <f>59445+2500</f>
        <v>61945</v>
      </c>
      <c r="J16" s="40">
        <f>60751+2500</f>
        <v>63251</v>
      </c>
      <c r="K16" s="40">
        <f>62059+2500</f>
        <v>64559</v>
      </c>
      <c r="L16" s="40">
        <f>63367+2500</f>
        <v>65867</v>
      </c>
      <c r="M16" s="40">
        <f>64672+2500</f>
        <v>67172</v>
      </c>
      <c r="N16" s="40">
        <f>65980+2500</f>
        <v>68480</v>
      </c>
      <c r="O16" s="40">
        <f>67289+2500</f>
        <v>69789</v>
      </c>
      <c r="P16" s="40">
        <f>68592+2500</f>
        <v>71092</v>
      </c>
      <c r="Q16" s="40">
        <f>69901+2500</f>
        <v>72401</v>
      </c>
      <c r="R16" s="40">
        <f>71207+2500</f>
        <v>73707</v>
      </c>
      <c r="S16" s="40">
        <f>72513+2500</f>
        <v>75013</v>
      </c>
      <c r="T16" s="40">
        <f>73174+2500</f>
        <v>75674</v>
      </c>
      <c r="U16" s="40">
        <f>73843+2500</f>
        <v>76343</v>
      </c>
      <c r="V16" s="40">
        <f>74518+2500</f>
        <v>77018</v>
      </c>
      <c r="W16" s="40">
        <f>75201+2500</f>
        <v>77701</v>
      </c>
      <c r="X16" s="40">
        <f>75890+2500</f>
        <v>78390</v>
      </c>
      <c r="Y16" s="40">
        <f>77308+2500</f>
        <v>79808</v>
      </c>
      <c r="Z16" s="41">
        <f>78854+2500</f>
        <v>81354</v>
      </c>
      <c r="AA16" s="41">
        <f>80431+2500</f>
        <v>82931</v>
      </c>
      <c r="AB16" s="41">
        <f>82040+2500</f>
        <v>84540</v>
      </c>
      <c r="AC16" s="41">
        <f>83681+2500</f>
        <v>86181</v>
      </c>
      <c r="AD16" s="41">
        <f>85354+2500</f>
        <v>87854</v>
      </c>
      <c r="AE16" s="5"/>
      <c r="AF16" s="5"/>
    </row>
    <row r="17" spans="1:34" s="3" customFormat="1">
      <c r="A17" s="15" t="s">
        <v>63</v>
      </c>
      <c r="B17" s="40">
        <f>51594+2500</f>
        <v>54094</v>
      </c>
      <c r="C17" s="40">
        <f>51594+2500</f>
        <v>54094</v>
      </c>
      <c r="D17" s="40">
        <f>51594+2500</f>
        <v>54094</v>
      </c>
      <c r="E17" s="40">
        <f>51594+2500</f>
        <v>54094</v>
      </c>
      <c r="F17" s="40">
        <f>51726+2500</f>
        <v>54226</v>
      </c>
      <c r="G17" s="40">
        <f>51930+2500</f>
        <v>54430</v>
      </c>
      <c r="H17" s="40">
        <f>52910+2500</f>
        <v>55410</v>
      </c>
      <c r="I17" s="40">
        <f>53892+2500</f>
        <v>56392</v>
      </c>
      <c r="J17" s="40">
        <f>54871+2500</f>
        <v>57371</v>
      </c>
      <c r="K17" s="40">
        <f>55849+2500</f>
        <v>58349</v>
      </c>
      <c r="L17" s="40">
        <f>56831+2500</f>
        <v>59331</v>
      </c>
      <c r="M17" s="40">
        <f>57811+2500</f>
        <v>60311</v>
      </c>
      <c r="N17" s="40">
        <f>58792+2500</f>
        <v>61292</v>
      </c>
      <c r="O17" s="40">
        <f>59771+2500</f>
        <v>62271</v>
      </c>
      <c r="P17" s="40">
        <f>60751+2500</f>
        <v>63251</v>
      </c>
      <c r="Q17" s="40">
        <f>61732+2500</f>
        <v>64232</v>
      </c>
      <c r="R17" s="40">
        <f>62711+2500</f>
        <v>65211</v>
      </c>
      <c r="S17" s="40">
        <f>63692+2500</f>
        <v>66192</v>
      </c>
      <c r="T17" s="40">
        <f>64267+2500</f>
        <v>66767</v>
      </c>
      <c r="U17" s="40">
        <f>64844+2500</f>
        <v>67344</v>
      </c>
      <c r="V17" s="40">
        <f>65430+2500</f>
        <v>67930</v>
      </c>
      <c r="W17" s="40">
        <f>66021+2500</f>
        <v>68521</v>
      </c>
      <c r="X17" s="40">
        <f>66618+2500</f>
        <v>69118</v>
      </c>
      <c r="Y17" s="40">
        <f>67850+2500</f>
        <v>70350</v>
      </c>
      <c r="Z17" s="41">
        <f>69207+2500</f>
        <v>71707</v>
      </c>
      <c r="AA17" s="41">
        <f>70591+2500</f>
        <v>73091</v>
      </c>
      <c r="AB17" s="41">
        <f>72003+2500</f>
        <v>74503</v>
      </c>
      <c r="AC17" s="41">
        <f>73443+2500</f>
        <v>75943</v>
      </c>
      <c r="AD17" s="41">
        <f>74912+2500</f>
        <v>77412</v>
      </c>
      <c r="AE17" s="5"/>
      <c r="AF17" s="5"/>
    </row>
    <row r="18" spans="1:34" s="3" customFormat="1">
      <c r="A18" s="15" t="s">
        <v>64</v>
      </c>
      <c r="B18" s="40">
        <f>48200+2500</f>
        <v>50700</v>
      </c>
      <c r="C18" s="40">
        <f>48200+2500</f>
        <v>50700</v>
      </c>
      <c r="D18" s="40">
        <f>48200+2500</f>
        <v>50700</v>
      </c>
      <c r="E18" s="40">
        <f>48200+2500</f>
        <v>50700</v>
      </c>
      <c r="F18" s="40">
        <f>48398+2500</f>
        <v>50898</v>
      </c>
      <c r="G18" s="40">
        <f>48663+2500</f>
        <v>51163</v>
      </c>
      <c r="H18" s="40">
        <f>49643+2500</f>
        <v>52143</v>
      </c>
      <c r="I18" s="40">
        <f>50623+2500</f>
        <v>53123</v>
      </c>
      <c r="J18" s="40">
        <f>51602+2500</f>
        <v>54102</v>
      </c>
      <c r="K18" s="40">
        <f>52583+2500</f>
        <v>55083</v>
      </c>
      <c r="L18" s="40">
        <f>53565+2500</f>
        <v>56065</v>
      </c>
      <c r="M18" s="40">
        <f>54544+2500</f>
        <v>57044</v>
      </c>
      <c r="N18" s="40">
        <f>55525+2500</f>
        <v>58025</v>
      </c>
      <c r="O18" s="40">
        <f>56504+2500</f>
        <v>59004</v>
      </c>
      <c r="P18" s="40">
        <f>57485+2500</f>
        <v>59985</v>
      </c>
      <c r="Q18" s="40">
        <f>58465+2500</f>
        <v>60965</v>
      </c>
      <c r="R18" s="40">
        <f>59445+2500</f>
        <v>61945</v>
      </c>
      <c r="S18" s="40">
        <f>60424+2500</f>
        <v>62924</v>
      </c>
      <c r="T18" s="40">
        <f>60965+2500</f>
        <v>63465</v>
      </c>
      <c r="U18" s="40">
        <f>61512+2500</f>
        <v>64012</v>
      </c>
      <c r="V18" s="40">
        <f>62060+2500</f>
        <v>64560</v>
      </c>
      <c r="W18" s="40">
        <f>62614+2500</f>
        <v>65114</v>
      </c>
      <c r="X18" s="40">
        <f>63183+2500</f>
        <v>65683</v>
      </c>
      <c r="Y18" s="40">
        <f>64347+2500</f>
        <v>66847</v>
      </c>
      <c r="Z18" s="40">
        <f>65634+2500</f>
        <v>68134</v>
      </c>
      <c r="AA18" s="40">
        <f>66947+2500</f>
        <v>69447</v>
      </c>
      <c r="AB18" s="40">
        <f>68286+2500</f>
        <v>70786</v>
      </c>
      <c r="AC18" s="40">
        <f>69651+2500</f>
        <v>72151</v>
      </c>
      <c r="AD18" s="40">
        <f>71044+2500</f>
        <v>73544</v>
      </c>
      <c r="AE18" s="5"/>
      <c r="AF18" s="5"/>
    </row>
    <row r="19" spans="1:34" s="3" customFormat="1">
      <c r="A19" s="15" t="s">
        <v>65</v>
      </c>
      <c r="B19" s="40">
        <f>44534+2500</f>
        <v>47034</v>
      </c>
      <c r="C19" s="40">
        <f>44534+2500</f>
        <v>47034</v>
      </c>
      <c r="D19" s="40">
        <f>44534+2500</f>
        <v>47034</v>
      </c>
      <c r="E19" s="40">
        <f>44534+2500</f>
        <v>47034</v>
      </c>
      <c r="F19" s="40">
        <f>44735+2500</f>
        <v>47235</v>
      </c>
      <c r="G19" s="40">
        <f>44970+2500</f>
        <v>47470</v>
      </c>
      <c r="H19" s="40">
        <f>45886+2500</f>
        <v>48386</v>
      </c>
      <c r="I19" s="40">
        <f>46767+2500</f>
        <v>49267</v>
      </c>
      <c r="J19" s="40">
        <f>47682+2500</f>
        <v>50182</v>
      </c>
      <c r="K19" s="40">
        <f>48564+2500</f>
        <v>51064</v>
      </c>
      <c r="L19" s="40">
        <f>49480+2500</f>
        <v>51980</v>
      </c>
      <c r="M19" s="40">
        <f>50361+2500</f>
        <v>52861</v>
      </c>
      <c r="N19" s="40">
        <f>51278+2500</f>
        <v>53778</v>
      </c>
      <c r="O19" s="40">
        <f>52160+2500</f>
        <v>54660</v>
      </c>
      <c r="P19" s="40">
        <f>53074+2500</f>
        <v>55574</v>
      </c>
      <c r="Q19" s="40">
        <f>53956+2500</f>
        <v>56456</v>
      </c>
      <c r="R19" s="40">
        <f>54871+2500</f>
        <v>57371</v>
      </c>
      <c r="S19" s="40">
        <f>55754+2500</f>
        <v>58254</v>
      </c>
      <c r="T19" s="40">
        <f>56248+2500</f>
        <v>58748</v>
      </c>
      <c r="U19" s="40">
        <f>56746+2500</f>
        <v>59246</v>
      </c>
      <c r="V19" s="40">
        <f>57252+2500</f>
        <v>59752</v>
      </c>
      <c r="W19" s="40">
        <f>57759+2500</f>
        <v>60259</v>
      </c>
      <c r="X19" s="40">
        <f>58270+2500</f>
        <v>60770</v>
      </c>
      <c r="Y19" s="40">
        <f>59335+2500</f>
        <v>61835</v>
      </c>
      <c r="Z19" s="41">
        <f>60522+2500</f>
        <v>63022</v>
      </c>
      <c r="AA19" s="41">
        <f>61732+2500</f>
        <v>64232</v>
      </c>
      <c r="AB19" s="41">
        <f>62967+2500</f>
        <v>65467</v>
      </c>
      <c r="AC19" s="41">
        <f>64226+2500</f>
        <v>66726</v>
      </c>
      <c r="AD19" s="41">
        <f>65511+2500</f>
        <v>68011</v>
      </c>
      <c r="AE19" s="5"/>
      <c r="AF19" s="5"/>
    </row>
    <row r="20" spans="1:34" s="3" customFormat="1">
      <c r="A20" s="15" t="s">
        <v>66</v>
      </c>
      <c r="B20" s="40">
        <f>39099+4000+2500</f>
        <v>45599</v>
      </c>
      <c r="C20" s="40">
        <f>39099+4000+2500</f>
        <v>45599</v>
      </c>
      <c r="D20" s="40">
        <f>39099+4000+2500</f>
        <v>45599</v>
      </c>
      <c r="E20" s="40">
        <f>39099+4000+2500</f>
        <v>45599</v>
      </c>
      <c r="F20" s="40">
        <f>39335+4000+2500</f>
        <v>45835</v>
      </c>
      <c r="G20" s="40">
        <f>39611+4000+2500</f>
        <v>46111</v>
      </c>
      <c r="H20" s="40">
        <f>40527+4000+2500</f>
        <v>47027</v>
      </c>
      <c r="I20" s="40">
        <f>45416+2500</f>
        <v>47916</v>
      </c>
      <c r="J20" s="40">
        <f>46331+2500</f>
        <v>48831</v>
      </c>
      <c r="K20" s="40">
        <f>47214+2500</f>
        <v>49714</v>
      </c>
      <c r="L20" s="40">
        <f>48132+2500</f>
        <v>50632</v>
      </c>
      <c r="M20" s="40">
        <f>49017+2500</f>
        <v>51517</v>
      </c>
      <c r="N20" s="40">
        <f>49936+2500</f>
        <v>52436</v>
      </c>
      <c r="O20" s="40">
        <f>50820+2500</f>
        <v>53320</v>
      </c>
      <c r="P20" s="40">
        <f>51736+2500</f>
        <v>54236</v>
      </c>
      <c r="Q20" s="40">
        <f>52622+2500</f>
        <v>55122</v>
      </c>
      <c r="R20" s="40">
        <f>53538+2500</f>
        <v>56038</v>
      </c>
      <c r="S20" s="40">
        <f>54425+2500</f>
        <v>56925</v>
      </c>
      <c r="T20" s="40">
        <f>54906+2500</f>
        <v>57406</v>
      </c>
      <c r="U20" s="40">
        <f>55389+2500</f>
        <v>57889</v>
      </c>
      <c r="V20" s="40">
        <f>55881+2500</f>
        <v>58381</v>
      </c>
      <c r="W20" s="40">
        <f>56375+2500</f>
        <v>58875</v>
      </c>
      <c r="X20" s="40">
        <f>56878+2500</f>
        <v>59378</v>
      </c>
      <c r="Y20" s="40">
        <f>58014+2500</f>
        <v>60514</v>
      </c>
      <c r="Z20" s="41">
        <f>59174+2500</f>
        <v>61674</v>
      </c>
      <c r="AA20" s="41">
        <f>60358+2500</f>
        <v>62858</v>
      </c>
      <c r="AB20" s="41">
        <f>61565+2500</f>
        <v>64065</v>
      </c>
      <c r="AC20" s="41">
        <f>62796+2500</f>
        <v>65296</v>
      </c>
      <c r="AD20" s="41">
        <f>64052+2500</f>
        <v>66552</v>
      </c>
      <c r="AE20" s="5"/>
      <c r="AF20" s="5"/>
    </row>
    <row r="21" spans="1:34" s="23" customFormat="1" ht="18" thickBot="1">
      <c r="A21" s="25"/>
      <c r="B21" s="24" t="s">
        <v>4</v>
      </c>
      <c r="C21" s="24" t="s">
        <v>74</v>
      </c>
    </row>
    <row r="22" spans="1:34" s="3" customFormat="1" ht="13.5" thickTop="1">
      <c r="A22" s="15" t="s">
        <v>62</v>
      </c>
      <c r="B22" s="39">
        <v>60585.88</v>
      </c>
      <c r="C22" s="39">
        <v>61170.09</v>
      </c>
      <c r="D22" s="39">
        <v>61544.119999999995</v>
      </c>
      <c r="E22" s="39">
        <v>61896.679999999993</v>
      </c>
      <c r="F22" s="39">
        <v>62283.139999999992</v>
      </c>
      <c r="G22" s="39">
        <v>62613.099999999991</v>
      </c>
      <c r="H22" s="39">
        <v>64042</v>
      </c>
      <c r="I22" s="39">
        <v>65471.999999999993</v>
      </c>
      <c r="J22" s="39">
        <v>66902</v>
      </c>
      <c r="K22" s="39">
        <v>68330.899999999994</v>
      </c>
      <c r="L22" s="39">
        <v>69762</v>
      </c>
      <c r="M22" s="39">
        <v>71189.799999999988</v>
      </c>
      <c r="N22" s="39">
        <v>72621</v>
      </c>
      <c r="O22" s="39">
        <v>74049.829999999987</v>
      </c>
      <c r="P22" s="39">
        <v>75479.28</v>
      </c>
      <c r="Q22" s="39">
        <v>76909.859999999986</v>
      </c>
      <c r="R22" s="39">
        <v>78340</v>
      </c>
      <c r="S22" s="39">
        <v>79768.759999999995</v>
      </c>
      <c r="T22" s="39">
        <v>80493.09</v>
      </c>
      <c r="U22" s="39">
        <v>81223.069999999992</v>
      </c>
      <c r="V22" s="39">
        <v>81962.09</v>
      </c>
      <c r="W22" s="39">
        <v>82707.89</v>
      </c>
      <c r="X22" s="39">
        <v>83461.599999999991</v>
      </c>
      <c r="Y22" s="39">
        <v>84222.09</v>
      </c>
      <c r="Z22" s="39">
        <v>85002</v>
      </c>
      <c r="AA22" s="39">
        <v>85790</v>
      </c>
      <c r="AB22" s="39">
        <v>86584</v>
      </c>
      <c r="AC22" s="39">
        <v>87389</v>
      </c>
      <c r="AD22" s="39">
        <v>88200</v>
      </c>
      <c r="AE22" s="39">
        <v>89019</v>
      </c>
      <c r="AF22" s="39">
        <v>89846</v>
      </c>
      <c r="AG22" s="4"/>
      <c r="AH22" s="4"/>
    </row>
    <row r="23" spans="1:34" s="3" customFormat="1">
      <c r="A23" s="15" t="s">
        <v>63</v>
      </c>
      <c r="B23" s="39">
        <v>56630.879999999997</v>
      </c>
      <c r="C23" s="39">
        <v>56898.689999999995</v>
      </c>
      <c r="D23" s="39">
        <v>56984</v>
      </c>
      <c r="E23" s="39">
        <v>57062</v>
      </c>
      <c r="F23" s="39">
        <v>57175.539999999994</v>
      </c>
      <c r="G23" s="39">
        <v>57251.249999999993</v>
      </c>
      <c r="H23" s="39">
        <v>58323.619999999995</v>
      </c>
      <c r="I23" s="39">
        <v>59394.859999999993</v>
      </c>
      <c r="J23" s="39">
        <v>60467.229999999996</v>
      </c>
      <c r="K23" s="39">
        <v>61540.729999999996</v>
      </c>
      <c r="L23" s="39">
        <v>62613.099999999991</v>
      </c>
      <c r="M23" s="39">
        <v>63685</v>
      </c>
      <c r="N23" s="39">
        <v>64756.709999999992</v>
      </c>
      <c r="O23" s="39">
        <v>65829.079999999987</v>
      </c>
      <c r="P23" s="39">
        <v>66902</v>
      </c>
      <c r="Q23" s="39">
        <v>67973.819999999992</v>
      </c>
      <c r="R23" s="39">
        <v>69046.19</v>
      </c>
      <c r="S23" s="39">
        <v>70118</v>
      </c>
      <c r="T23" s="39">
        <v>70745.709999999992</v>
      </c>
      <c r="U23" s="39">
        <v>71379.64</v>
      </c>
      <c r="V23" s="39">
        <v>72019.219999999987</v>
      </c>
      <c r="W23" s="39">
        <v>72665</v>
      </c>
      <c r="X23" s="39">
        <v>73317.59</v>
      </c>
      <c r="Y23" s="39">
        <v>73977.509999999995</v>
      </c>
      <c r="Z23" s="39">
        <v>74656</v>
      </c>
      <c r="AA23" s="39">
        <v>75339</v>
      </c>
      <c r="AB23" s="39">
        <v>76029</v>
      </c>
      <c r="AC23" s="39">
        <v>76727</v>
      </c>
      <c r="AD23" s="39">
        <v>77432</v>
      </c>
      <c r="AE23" s="39">
        <v>78144</v>
      </c>
      <c r="AF23" s="39">
        <v>78863</v>
      </c>
      <c r="AG23" s="4"/>
      <c r="AH23" s="4"/>
    </row>
    <row r="24" spans="1:34" s="3" customFormat="1">
      <c r="A24" s="15" t="s">
        <v>64</v>
      </c>
      <c r="B24" s="39">
        <v>52675.88</v>
      </c>
      <c r="C24" s="39">
        <v>53016.009999999995</v>
      </c>
      <c r="D24" s="39">
        <v>53183.249999999993</v>
      </c>
      <c r="E24" s="39">
        <v>53341</v>
      </c>
      <c r="F24" s="39">
        <v>53529.03</v>
      </c>
      <c r="G24" s="39">
        <v>53677.06</v>
      </c>
      <c r="H24" s="39">
        <v>54750</v>
      </c>
      <c r="I24" s="39">
        <v>55820.67</v>
      </c>
      <c r="J24" s="39">
        <v>56893.039999999994</v>
      </c>
      <c r="K24" s="39">
        <v>57966</v>
      </c>
      <c r="L24" s="39">
        <v>59038.909999999996</v>
      </c>
      <c r="M24" s="39">
        <v>60110.149999999994</v>
      </c>
      <c r="N24" s="39">
        <v>61182.52</v>
      </c>
      <c r="O24" s="39">
        <v>62254.889999999992</v>
      </c>
      <c r="P24" s="39">
        <v>63326.13</v>
      </c>
      <c r="Q24" s="39">
        <v>64399.63</v>
      </c>
      <c r="R24" s="39">
        <v>65471.999999999993</v>
      </c>
      <c r="S24" s="39">
        <v>66543.239999999991</v>
      </c>
      <c r="T24" s="39">
        <v>67136</v>
      </c>
      <c r="U24" s="39">
        <v>67733.13</v>
      </c>
      <c r="V24" s="39">
        <v>68336.549999999988</v>
      </c>
      <c r="W24" s="39">
        <v>68945.62</v>
      </c>
      <c r="X24" s="39">
        <v>69562</v>
      </c>
      <c r="Y24" s="39">
        <v>70184.099999999991</v>
      </c>
      <c r="Z24" s="39">
        <v>70823</v>
      </c>
      <c r="AA24" s="39">
        <v>71469</v>
      </c>
      <c r="AB24" s="39">
        <v>72121</v>
      </c>
      <c r="AC24" s="39">
        <v>72780</v>
      </c>
      <c r="AD24" s="39">
        <v>73444</v>
      </c>
      <c r="AE24" s="39">
        <v>74117</v>
      </c>
      <c r="AF24" s="39">
        <v>74795</v>
      </c>
      <c r="AG24" s="4"/>
      <c r="AH24" s="4"/>
    </row>
    <row r="25" spans="1:34" s="3" customFormat="1">
      <c r="A25" s="15" t="s">
        <v>65</v>
      </c>
      <c r="B25" s="39">
        <v>48722</v>
      </c>
      <c r="C25" s="39">
        <v>49016.939999999995</v>
      </c>
      <c r="D25" s="39">
        <v>49193.219999999994</v>
      </c>
      <c r="E25" s="39">
        <v>49320.909999999996</v>
      </c>
      <c r="F25" s="39">
        <v>49517</v>
      </c>
      <c r="G25" s="39">
        <v>49639</v>
      </c>
      <c r="H25" s="39">
        <v>50639</v>
      </c>
      <c r="I25" s="39">
        <v>51603.509999999995</v>
      </c>
      <c r="J25" s="39">
        <v>52603.56</v>
      </c>
      <c r="K25" s="39">
        <v>53568.579999999994</v>
      </c>
      <c r="L25" s="39">
        <v>54570.889999999992</v>
      </c>
      <c r="M25" s="39">
        <v>55534.779999999992</v>
      </c>
      <c r="N25" s="39">
        <v>56535.959999999992</v>
      </c>
      <c r="O25" s="39">
        <v>57500.979999999996</v>
      </c>
      <c r="P25" s="39">
        <v>58502.159999999996</v>
      </c>
      <c r="Q25" s="39">
        <v>59467.179999999993</v>
      </c>
      <c r="R25" s="39">
        <v>60467.229999999996</v>
      </c>
      <c r="S25" s="39">
        <v>61432.249999999993</v>
      </c>
      <c r="T25" s="39">
        <v>61973.52</v>
      </c>
      <c r="U25" s="39">
        <v>62520</v>
      </c>
      <c r="V25" s="39">
        <v>63070.749999999993</v>
      </c>
      <c r="W25" s="39">
        <v>63626.709999999992</v>
      </c>
      <c r="X25" s="39">
        <v>64189</v>
      </c>
      <c r="Y25" s="39">
        <v>64756.709999999992</v>
      </c>
      <c r="Z25" s="39">
        <v>65341</v>
      </c>
      <c r="AA25" s="39">
        <v>65932</v>
      </c>
      <c r="AB25" s="39">
        <v>66530</v>
      </c>
      <c r="AC25" s="39">
        <v>67132</v>
      </c>
      <c r="AD25" s="39">
        <v>67741</v>
      </c>
      <c r="AE25" s="39">
        <v>68356</v>
      </c>
      <c r="AF25" s="39">
        <v>68975</v>
      </c>
      <c r="AG25" s="4"/>
      <c r="AH25" s="4"/>
    </row>
    <row r="26" spans="1:34" s="3" customFormat="1">
      <c r="A26" s="15" t="s">
        <v>66</v>
      </c>
      <c r="B26" s="39">
        <v>46939.999999999993</v>
      </c>
      <c r="C26" s="39">
        <v>47075</v>
      </c>
      <c r="D26" s="39">
        <v>47293.689999999995</v>
      </c>
      <c r="E26" s="39">
        <v>47462.06</v>
      </c>
      <c r="F26" s="39">
        <v>47693.71</v>
      </c>
      <c r="G26" s="39">
        <v>47850.78</v>
      </c>
      <c r="H26" s="39">
        <v>48850.829999999994</v>
      </c>
      <c r="I26" s="39">
        <v>49816.979999999996</v>
      </c>
      <c r="J26" s="39">
        <v>50817.03</v>
      </c>
      <c r="K26" s="39">
        <v>51782.049999999996</v>
      </c>
      <c r="L26" s="39">
        <v>52783.229999999996</v>
      </c>
      <c r="M26" s="39">
        <v>53747.119999999995</v>
      </c>
      <c r="N26" s="39">
        <v>54750</v>
      </c>
      <c r="O26" s="39">
        <v>55715</v>
      </c>
      <c r="P26" s="39">
        <v>56714.499999999993</v>
      </c>
      <c r="Q26" s="39">
        <v>57679.519999999997</v>
      </c>
      <c r="R26" s="39">
        <v>58680.7</v>
      </c>
      <c r="S26" s="39">
        <v>59645.719999999994</v>
      </c>
      <c r="T26" s="39">
        <v>60167.779999999992</v>
      </c>
      <c r="U26" s="39">
        <v>60696</v>
      </c>
      <c r="V26" s="39">
        <v>61229.979999999996</v>
      </c>
      <c r="W26" s="39">
        <v>61766.729999999996</v>
      </c>
      <c r="X26" s="39">
        <v>62312</v>
      </c>
      <c r="Y26" s="39">
        <v>62860.569999999992</v>
      </c>
      <c r="Z26" s="39">
        <v>63427</v>
      </c>
      <c r="AA26" s="39">
        <v>63998</v>
      </c>
      <c r="AB26" s="39">
        <v>64576</v>
      </c>
      <c r="AC26" s="39">
        <v>65159</v>
      </c>
      <c r="AD26" s="39">
        <v>65749</v>
      </c>
      <c r="AE26" s="39">
        <v>66343</v>
      </c>
      <c r="AF26" s="39">
        <v>66943</v>
      </c>
      <c r="AG26" s="4"/>
      <c r="AH26" s="4"/>
    </row>
    <row r="27" spans="1:34" s="23" customFormat="1" ht="18" thickBot="1">
      <c r="A27" s="25"/>
      <c r="B27" s="24" t="s">
        <v>5</v>
      </c>
      <c r="C27" s="24" t="s">
        <v>75</v>
      </c>
    </row>
    <row r="28" spans="1:34" s="3" customFormat="1" ht="13.5" thickTop="1">
      <c r="A28" s="15" t="s">
        <v>62</v>
      </c>
      <c r="B28" s="42">
        <v>61729.632000000005</v>
      </c>
      <c r="C28" s="42">
        <v>62366.576000000008</v>
      </c>
      <c r="D28" s="42">
        <v>62774.368000000009</v>
      </c>
      <c r="E28" s="42">
        <v>63158.752000000015</v>
      </c>
      <c r="F28" s="42">
        <v>63580.096000000012</v>
      </c>
      <c r="G28" s="42">
        <v>63939.840000000011</v>
      </c>
      <c r="H28" s="42">
        <v>65497.088000000018</v>
      </c>
      <c r="I28" s="42">
        <v>67056.800000000017</v>
      </c>
      <c r="J28" s="42">
        <v>68615.280000000013</v>
      </c>
      <c r="K28" s="42">
        <v>70173.760000000009</v>
      </c>
      <c r="L28" s="42">
        <v>71734</v>
      </c>
      <c r="M28" s="42">
        <v>73290.5</v>
      </c>
      <c r="N28" s="42">
        <v>74850.432000000015</v>
      </c>
      <c r="O28" s="42">
        <v>76408.912000000026</v>
      </c>
      <c r="P28" s="42">
        <v>77967.700000000012</v>
      </c>
      <c r="Q28" s="42">
        <v>79527.104000000007</v>
      </c>
      <c r="R28" s="42">
        <v>81085</v>
      </c>
      <c r="S28" s="42">
        <v>82643.8</v>
      </c>
      <c r="T28" s="42">
        <v>83433.776000000013</v>
      </c>
      <c r="U28" s="42">
        <v>84229.648000000016</v>
      </c>
      <c r="V28" s="42">
        <v>85035.376000000004</v>
      </c>
      <c r="W28" s="42">
        <v>85848.1</v>
      </c>
      <c r="X28" s="42">
        <v>86669.8</v>
      </c>
      <c r="Y28" s="42">
        <v>87499.376000000004</v>
      </c>
      <c r="Z28" s="42">
        <v>88348.400000000009</v>
      </c>
      <c r="AA28" s="42">
        <v>89206.400000000009</v>
      </c>
      <c r="AB28" s="42">
        <v>90076.5</v>
      </c>
      <c r="AC28" s="42">
        <v>90952.264999999999</v>
      </c>
      <c r="AD28" s="42">
        <v>91861.787649999998</v>
      </c>
      <c r="AE28" s="42">
        <v>91861.787649999998</v>
      </c>
      <c r="AF28" s="42">
        <v>91861.787649999998</v>
      </c>
    </row>
    <row r="29" spans="1:34" s="3" customFormat="1">
      <c r="A29" s="15" t="s">
        <v>63</v>
      </c>
      <c r="B29" s="42">
        <v>57417.632000000005</v>
      </c>
      <c r="C29" s="42">
        <v>57709</v>
      </c>
      <c r="D29" s="42">
        <v>57802.016000000011</v>
      </c>
      <c r="E29" s="42">
        <v>57887.024000000012</v>
      </c>
      <c r="F29" s="42">
        <v>58012</v>
      </c>
      <c r="G29" s="42">
        <v>58094.000000000015</v>
      </c>
      <c r="H29" s="42">
        <v>59263.168000000012</v>
      </c>
      <c r="I29" s="42">
        <v>60431.104000000014</v>
      </c>
      <c r="J29" s="42">
        <v>61600.800000000003</v>
      </c>
      <c r="K29" s="42">
        <v>62769.000000000007</v>
      </c>
      <c r="L29" s="42">
        <v>63939.840000000011</v>
      </c>
      <c r="M29" s="42">
        <v>65107.776000000005</v>
      </c>
      <c r="N29" s="42">
        <v>66276.900000000009</v>
      </c>
      <c r="O29" s="42">
        <v>67446.112000000008</v>
      </c>
      <c r="P29" s="42">
        <v>68615.280000000013</v>
      </c>
      <c r="Q29" s="42">
        <v>69785</v>
      </c>
      <c r="R29" s="42">
        <v>70954.100000000006</v>
      </c>
      <c r="S29" s="42">
        <v>72121.552000000011</v>
      </c>
      <c r="T29" s="42">
        <v>72806.5</v>
      </c>
      <c r="U29" s="42">
        <v>73497.696000000011</v>
      </c>
      <c r="V29" s="42">
        <v>74194.700000000012</v>
      </c>
      <c r="W29" s="42">
        <v>74898.700000000012</v>
      </c>
      <c r="X29" s="42">
        <v>75610.576000000015</v>
      </c>
      <c r="Y29" s="42">
        <v>76329.8</v>
      </c>
      <c r="Z29" s="42">
        <v>77065.700000000012</v>
      </c>
      <c r="AA29" s="42">
        <v>77813.700000000012</v>
      </c>
      <c r="AB29" s="42">
        <v>78567.200000000012</v>
      </c>
      <c r="AC29" s="42">
        <v>79327.872000000018</v>
      </c>
      <c r="AD29" s="42">
        <v>80121.15072000002</v>
      </c>
      <c r="AE29" s="42">
        <v>80121.15072000002</v>
      </c>
      <c r="AF29" s="42">
        <v>80121.15072000002</v>
      </c>
    </row>
    <row r="30" spans="1:34" s="3" customFormat="1">
      <c r="A30" s="15" t="s">
        <v>64</v>
      </c>
      <c r="B30" s="42">
        <v>53104.4</v>
      </c>
      <c r="C30" s="42">
        <v>53476.464000000007</v>
      </c>
      <c r="D30" s="42">
        <v>53658.80000000001</v>
      </c>
      <c r="E30" s="42">
        <v>53830.04800000001</v>
      </c>
      <c r="F30" s="42">
        <v>54035.792000000009</v>
      </c>
      <c r="G30" s="42">
        <v>54196.700000000004</v>
      </c>
      <c r="H30" s="42">
        <v>55366.352000000014</v>
      </c>
      <c r="I30" s="42">
        <v>56534.288000000008</v>
      </c>
      <c r="J30" s="42">
        <v>57703.456000000013</v>
      </c>
      <c r="K30" s="42">
        <v>58872.624000000011</v>
      </c>
      <c r="L30" s="42">
        <v>60043.024000000012</v>
      </c>
      <c r="M30" s="42">
        <v>61210.960000000014</v>
      </c>
      <c r="N30" s="42">
        <v>62380.128000000012</v>
      </c>
      <c r="O30" s="42">
        <v>63549.296000000017</v>
      </c>
      <c r="P30" s="42">
        <v>64719</v>
      </c>
      <c r="Q30" s="42">
        <v>65887</v>
      </c>
      <c r="R30" s="42">
        <v>67056.800000000017</v>
      </c>
      <c r="S30" s="42">
        <v>68224.736000000019</v>
      </c>
      <c r="T30" s="42">
        <v>68870.700000000012</v>
      </c>
      <c r="U30" s="42">
        <v>69522.032000000007</v>
      </c>
      <c r="V30" s="42">
        <v>70179.700000000012</v>
      </c>
      <c r="W30" s="42">
        <v>70843.968000000008</v>
      </c>
      <c r="X30" s="42">
        <v>71515.40800000001</v>
      </c>
      <c r="Y30" s="42">
        <v>72193.008000000016</v>
      </c>
      <c r="Z30" s="42">
        <v>72891.200000000012</v>
      </c>
      <c r="AA30" s="42">
        <v>73595.200000000012</v>
      </c>
      <c r="AB30" s="42">
        <v>74305.8</v>
      </c>
      <c r="AC30" s="42">
        <v>75023.858000000007</v>
      </c>
      <c r="AD30" s="42">
        <v>75774.096580000012</v>
      </c>
      <c r="AE30" s="42">
        <v>75774.096580000012</v>
      </c>
      <c r="AF30" s="42">
        <v>75774.096580000012</v>
      </c>
    </row>
    <row r="31" spans="1:34" s="3" customFormat="1">
      <c r="A31" s="15" t="s">
        <v>65</v>
      </c>
      <c r="B31" s="42">
        <v>48793</v>
      </c>
      <c r="C31" s="42">
        <v>49116.416000000012</v>
      </c>
      <c r="D31" s="42">
        <v>49308</v>
      </c>
      <c r="E31" s="42">
        <v>49447.824000000008</v>
      </c>
      <c r="F31" s="42">
        <v>49660.960000000014</v>
      </c>
      <c r="G31" s="42">
        <v>49794.016000000011</v>
      </c>
      <c r="H31" s="42">
        <v>50884.600000000006</v>
      </c>
      <c r="I31" s="42">
        <v>51936.464000000007</v>
      </c>
      <c r="J31" s="42">
        <v>53026.784000000007</v>
      </c>
      <c r="K31" s="42">
        <v>54079.000000000007</v>
      </c>
      <c r="L31" s="42">
        <v>55171.696000000011</v>
      </c>
      <c r="M31" s="42">
        <v>56222.9</v>
      </c>
      <c r="N31" s="42">
        <v>57314.144000000015</v>
      </c>
      <c r="O31" s="42">
        <v>58366.272000000012</v>
      </c>
      <c r="P31" s="42">
        <v>59458.000000000007</v>
      </c>
      <c r="Q31" s="42">
        <v>60509.600000000006</v>
      </c>
      <c r="R31" s="42">
        <v>61600.800000000003</v>
      </c>
      <c r="S31" s="42">
        <v>62652.400000000016</v>
      </c>
      <c r="T31" s="42">
        <v>63242.000000000007</v>
      </c>
      <c r="U31" s="42">
        <v>63837.100000000006</v>
      </c>
      <c r="V31" s="42">
        <v>64438.80000000001</v>
      </c>
      <c r="W31" s="42">
        <v>65044.94400000001</v>
      </c>
      <c r="X31" s="42">
        <v>65658.700000000012</v>
      </c>
      <c r="Y31" s="42">
        <v>66276.900000000009</v>
      </c>
      <c r="Z31" s="42">
        <v>66914.900000000009</v>
      </c>
      <c r="AA31" s="42">
        <v>67559.5</v>
      </c>
      <c r="AB31" s="42">
        <v>68212.900000000009</v>
      </c>
      <c r="AC31" s="42">
        <v>68870.02900000001</v>
      </c>
      <c r="AD31" s="42">
        <v>69558.729290000017</v>
      </c>
      <c r="AE31" s="42">
        <v>69558.729290000017</v>
      </c>
      <c r="AF31" s="42">
        <v>69558.729290000017</v>
      </c>
    </row>
    <row r="32" spans="1:34" s="3" customFormat="1">
      <c r="A32" s="15" t="s">
        <v>66</v>
      </c>
      <c r="B32" s="42">
        <v>46852.000000000015</v>
      </c>
      <c r="C32" s="42">
        <v>46998.608000000007</v>
      </c>
      <c r="D32" s="42">
        <v>47239.200000000004</v>
      </c>
      <c r="E32" s="42">
        <v>47421.184000000008</v>
      </c>
      <c r="F32" s="42">
        <v>47673.744000000006</v>
      </c>
      <c r="G32" s="42">
        <v>47844.992000000006</v>
      </c>
      <c r="H32" s="42">
        <v>48936</v>
      </c>
      <c r="I32" s="42">
        <v>49988.672000000006</v>
      </c>
      <c r="J32" s="42">
        <v>51078.992000000006</v>
      </c>
      <c r="K32" s="42">
        <v>52131.12000000001</v>
      </c>
      <c r="L32" s="42">
        <v>53222</v>
      </c>
      <c r="M32" s="42">
        <v>54273.700000000004</v>
      </c>
      <c r="N32" s="42">
        <v>55366.352000000014</v>
      </c>
      <c r="O32" s="42">
        <v>56419</v>
      </c>
      <c r="P32" s="42">
        <v>57508.80000000001</v>
      </c>
      <c r="Q32" s="42">
        <v>58560.928000000007</v>
      </c>
      <c r="R32" s="42">
        <v>59652.700000000004</v>
      </c>
      <c r="S32" s="42">
        <v>60704.3</v>
      </c>
      <c r="T32" s="42">
        <v>61273.000000000007</v>
      </c>
      <c r="U32" s="42">
        <v>61849.136000000006</v>
      </c>
      <c r="V32" s="42">
        <v>62431.87200000001</v>
      </c>
      <c r="W32" s="42">
        <v>63017.600000000006</v>
      </c>
      <c r="X32" s="42">
        <v>63610.896000000015</v>
      </c>
      <c r="Y32" s="42">
        <v>64209.648000000016</v>
      </c>
      <c r="Z32" s="42">
        <v>64826.744480000016</v>
      </c>
      <c r="AA32" s="42">
        <v>65450.8</v>
      </c>
      <c r="AB32" s="42">
        <v>66079.51204404801</v>
      </c>
      <c r="AC32" s="42">
        <v>66715.307164488491</v>
      </c>
      <c r="AD32" s="42">
        <v>67383</v>
      </c>
      <c r="AE32" s="42">
        <v>67383</v>
      </c>
      <c r="AF32" s="42">
        <v>67383</v>
      </c>
    </row>
    <row r="33" spans="1:32" s="23" customFormat="1" ht="18" thickBot="1">
      <c r="A33" s="25"/>
      <c r="B33" s="24" t="s">
        <v>6</v>
      </c>
      <c r="C33" s="24" t="s">
        <v>76</v>
      </c>
    </row>
    <row r="34" spans="1:32" s="3" customFormat="1" ht="13.5" thickTop="1">
      <c r="A34" s="15" t="s">
        <v>62</v>
      </c>
      <c r="B34" s="42">
        <v>60345</v>
      </c>
      <c r="C34" s="42">
        <v>60924</v>
      </c>
      <c r="D34" s="42">
        <v>61295</v>
      </c>
      <c r="E34" s="42">
        <v>61644</v>
      </c>
      <c r="F34" s="42">
        <v>62027</v>
      </c>
      <c r="G34" s="42">
        <v>62354</v>
      </c>
      <c r="H34" s="42">
        <v>63770</v>
      </c>
      <c r="I34" s="42">
        <v>65188</v>
      </c>
      <c r="J34" s="42">
        <v>66605</v>
      </c>
      <c r="K34" s="42">
        <v>68022</v>
      </c>
      <c r="L34" s="42">
        <v>69440</v>
      </c>
      <c r="M34" s="42">
        <v>70855</v>
      </c>
      <c r="N34" s="42">
        <v>72273</v>
      </c>
      <c r="O34" s="42">
        <v>73690</v>
      </c>
      <c r="P34" s="42">
        <v>75107</v>
      </c>
      <c r="Q34" s="42">
        <v>76525</v>
      </c>
      <c r="R34" s="42">
        <v>77941</v>
      </c>
      <c r="S34" s="42">
        <v>79358</v>
      </c>
      <c r="T34" s="42">
        <v>80077</v>
      </c>
      <c r="U34" s="42">
        <v>80800</v>
      </c>
      <c r="V34" s="42">
        <v>81533</v>
      </c>
      <c r="W34" s="42">
        <v>82270</v>
      </c>
      <c r="X34" s="42">
        <v>83018</v>
      </c>
      <c r="Y34" s="42">
        <v>83772</v>
      </c>
      <c r="Z34" s="42">
        <v>84931</v>
      </c>
      <c r="AA34" s="42">
        <v>85755</v>
      </c>
      <c r="AB34" s="42">
        <v>86612</v>
      </c>
      <c r="AC34" s="19"/>
      <c r="AD34" s="19"/>
      <c r="AE34" s="19"/>
      <c r="AF34" s="19"/>
    </row>
    <row r="35" spans="1:32" s="3" customFormat="1">
      <c r="A35" s="15" t="s">
        <v>63</v>
      </c>
      <c r="B35" s="42">
        <v>56425</v>
      </c>
      <c r="C35" s="42">
        <v>56691</v>
      </c>
      <c r="D35" s="42">
        <v>56775</v>
      </c>
      <c r="E35" s="42">
        <v>56852</v>
      </c>
      <c r="F35" s="42">
        <v>56965</v>
      </c>
      <c r="G35" s="42">
        <v>57040</v>
      </c>
      <c r="H35" s="42">
        <v>58103</v>
      </c>
      <c r="I35" s="42">
        <v>59165</v>
      </c>
      <c r="J35" s="42">
        <v>60228</v>
      </c>
      <c r="K35" s="42">
        <v>61290</v>
      </c>
      <c r="L35" s="42">
        <v>62354</v>
      </c>
      <c r="M35" s="42">
        <v>63424</v>
      </c>
      <c r="N35" s="42">
        <v>64479</v>
      </c>
      <c r="O35" s="42">
        <v>65542</v>
      </c>
      <c r="P35" s="42">
        <v>66605</v>
      </c>
      <c r="Q35" s="42">
        <v>67668</v>
      </c>
      <c r="R35" s="42">
        <v>68731</v>
      </c>
      <c r="S35" s="42">
        <v>69792</v>
      </c>
      <c r="T35" s="42">
        <v>70417</v>
      </c>
      <c r="U35" s="42">
        <v>71044</v>
      </c>
      <c r="V35" s="42">
        <v>71677</v>
      </c>
      <c r="W35" s="42">
        <v>72319</v>
      </c>
      <c r="X35" s="42">
        <v>72963</v>
      </c>
      <c r="Y35" s="42">
        <v>73618</v>
      </c>
      <c r="Z35" s="42">
        <v>74625</v>
      </c>
      <c r="AA35" s="42">
        <v>75346</v>
      </c>
      <c r="AB35" s="42">
        <v>76100</v>
      </c>
      <c r="AC35" s="19"/>
      <c r="AD35" s="19"/>
      <c r="AE35" s="19"/>
      <c r="AF35" s="19"/>
    </row>
    <row r="36" spans="1:32" s="3" customFormat="1">
      <c r="A36" s="15" t="s">
        <v>64</v>
      </c>
      <c r="B36" s="42">
        <v>52504</v>
      </c>
      <c r="C36" s="42">
        <v>52842</v>
      </c>
      <c r="D36" s="42">
        <v>53008</v>
      </c>
      <c r="E36" s="42">
        <v>53164</v>
      </c>
      <c r="F36" s="42">
        <v>53351</v>
      </c>
      <c r="G36" s="42">
        <v>53497</v>
      </c>
      <c r="H36" s="42">
        <v>54560</v>
      </c>
      <c r="I36" s="42">
        <v>55622</v>
      </c>
      <c r="J36" s="42">
        <v>56685</v>
      </c>
      <c r="K36" s="42">
        <v>57748</v>
      </c>
      <c r="L36" s="42">
        <v>58811</v>
      </c>
      <c r="M36" s="42">
        <v>59874</v>
      </c>
      <c r="N36" s="42">
        <v>60936</v>
      </c>
      <c r="O36" s="42">
        <v>61999</v>
      </c>
      <c r="P36" s="42">
        <v>63062</v>
      </c>
      <c r="Q36" s="42">
        <v>64125</v>
      </c>
      <c r="R36" s="42">
        <v>65188</v>
      </c>
      <c r="S36" s="42">
        <v>66250</v>
      </c>
      <c r="T36" s="42">
        <v>66838</v>
      </c>
      <c r="U36" s="42">
        <v>67430</v>
      </c>
      <c r="V36" s="42">
        <v>68029</v>
      </c>
      <c r="W36" s="42">
        <v>68631</v>
      </c>
      <c r="X36" s="42">
        <v>69241</v>
      </c>
      <c r="Y36" s="42">
        <v>69857</v>
      </c>
      <c r="Z36" s="42">
        <v>70807</v>
      </c>
      <c r="AA36" s="42">
        <v>71490</v>
      </c>
      <c r="AB36" s="42">
        <v>72205</v>
      </c>
      <c r="AC36" s="19"/>
      <c r="AD36" s="19"/>
      <c r="AE36" s="19"/>
      <c r="AF36" s="19"/>
    </row>
    <row r="37" spans="1:32" s="3" customFormat="1">
      <c r="A37" s="15" t="s">
        <v>65</v>
      </c>
      <c r="B37" s="42">
        <v>48584</v>
      </c>
      <c r="C37" s="42">
        <v>48879</v>
      </c>
      <c r="D37" s="42">
        <v>49053</v>
      </c>
      <c r="E37" s="42">
        <v>49180</v>
      </c>
      <c r="F37" s="42">
        <v>49374</v>
      </c>
      <c r="G37" s="42">
        <v>49495</v>
      </c>
      <c r="H37" s="42">
        <v>50486</v>
      </c>
      <c r="I37" s="42">
        <v>51442</v>
      </c>
      <c r="J37" s="42">
        <v>52433</v>
      </c>
      <c r="K37" s="42">
        <v>53390</v>
      </c>
      <c r="L37" s="42">
        <v>54383</v>
      </c>
      <c r="M37" s="42">
        <v>55338</v>
      </c>
      <c r="N37" s="42">
        <v>56331</v>
      </c>
      <c r="O37" s="42">
        <v>57288</v>
      </c>
      <c r="P37" s="42">
        <v>58280</v>
      </c>
      <c r="Q37" s="42">
        <v>59236</v>
      </c>
      <c r="R37" s="42">
        <v>60228</v>
      </c>
      <c r="S37" s="42">
        <v>61184</v>
      </c>
      <c r="T37" s="42">
        <v>61719</v>
      </c>
      <c r="U37" s="42">
        <v>62261</v>
      </c>
      <c r="V37" s="42">
        <v>62807</v>
      </c>
      <c r="W37" s="42">
        <v>63359</v>
      </c>
      <c r="X37" s="42">
        <v>63916</v>
      </c>
      <c r="Y37" s="42">
        <v>64480</v>
      </c>
      <c r="Z37" s="42">
        <v>65350</v>
      </c>
      <c r="AA37" s="42">
        <v>65978</v>
      </c>
      <c r="AB37" s="42">
        <v>66638</v>
      </c>
      <c r="AC37" s="19"/>
      <c r="AD37" s="19"/>
      <c r="AE37" s="19"/>
      <c r="AF37" s="19"/>
    </row>
    <row r="38" spans="1:32" s="3" customFormat="1">
      <c r="A38" s="15" t="s">
        <v>66</v>
      </c>
      <c r="B38" s="42">
        <v>46820</v>
      </c>
      <c r="C38" s="42">
        <v>46953</v>
      </c>
      <c r="D38" s="42">
        <v>47171</v>
      </c>
      <c r="E38" s="42">
        <v>47337</v>
      </c>
      <c r="F38" s="42">
        <v>47567</v>
      </c>
      <c r="G38" s="42">
        <v>47723</v>
      </c>
      <c r="H38" s="42">
        <v>48714</v>
      </c>
      <c r="I38" s="42">
        <v>49672</v>
      </c>
      <c r="J38" s="42">
        <v>50663</v>
      </c>
      <c r="K38" s="42">
        <v>51619</v>
      </c>
      <c r="L38" s="42">
        <v>52613</v>
      </c>
      <c r="M38" s="42">
        <v>53567</v>
      </c>
      <c r="N38" s="42">
        <v>54560</v>
      </c>
      <c r="O38" s="42">
        <v>55517</v>
      </c>
      <c r="P38" s="42">
        <v>56508</v>
      </c>
      <c r="Q38" s="42">
        <v>57464</v>
      </c>
      <c r="R38" s="42">
        <v>58457</v>
      </c>
      <c r="S38" s="42">
        <v>59413</v>
      </c>
      <c r="T38" s="42">
        <v>59930</v>
      </c>
      <c r="U38" s="42">
        <v>60455</v>
      </c>
      <c r="V38" s="42">
        <v>60984</v>
      </c>
      <c r="W38" s="42">
        <v>61518</v>
      </c>
      <c r="X38" s="42">
        <v>62056</v>
      </c>
      <c r="Y38" s="42">
        <v>62600</v>
      </c>
      <c r="Z38" s="42">
        <v>63441</v>
      </c>
      <c r="AA38" s="42">
        <v>64051</v>
      </c>
      <c r="AB38" s="42">
        <v>64691</v>
      </c>
      <c r="AC38" s="19"/>
      <c r="AD38" s="19"/>
      <c r="AE38" s="19"/>
      <c r="AF38" s="19"/>
    </row>
    <row r="39" spans="1:32" s="23" customFormat="1" ht="18" thickBot="1">
      <c r="A39" s="25"/>
      <c r="B39" s="24" t="s">
        <v>7</v>
      </c>
      <c r="C39" s="24" t="s">
        <v>77</v>
      </c>
      <c r="D39" s="25"/>
      <c r="E39" s="25"/>
      <c r="F39" s="25"/>
      <c r="G39" s="25"/>
      <c r="H39" s="25"/>
      <c r="I39" s="25"/>
      <c r="J39" s="25"/>
      <c r="K39" s="25"/>
      <c r="L39" s="25"/>
      <c r="M39" s="25"/>
      <c r="N39" s="25"/>
      <c r="O39" s="25"/>
      <c r="P39" s="25"/>
      <c r="Q39" s="25"/>
      <c r="R39" s="25"/>
      <c r="S39" s="25"/>
      <c r="T39" s="25"/>
      <c r="U39" s="25"/>
      <c r="V39" s="25"/>
      <c r="W39" s="25"/>
      <c r="X39" s="25"/>
      <c r="Y39" s="25"/>
      <c r="Z39" s="25"/>
    </row>
    <row r="40" spans="1:32" s="3" customFormat="1" ht="13.5" thickTop="1">
      <c r="A40" s="15" t="s">
        <v>62</v>
      </c>
      <c r="B40" s="43">
        <v>61398</v>
      </c>
      <c r="C40" s="44">
        <v>61980</v>
      </c>
      <c r="D40" s="44">
        <v>62352</v>
      </c>
      <c r="E40" s="44">
        <v>62703</v>
      </c>
      <c r="F40" s="44">
        <v>63088</v>
      </c>
      <c r="G40" s="44">
        <v>63416</v>
      </c>
      <c r="H40" s="44">
        <v>64838</v>
      </c>
      <c r="I40" s="44">
        <v>66263</v>
      </c>
      <c r="J40" s="44">
        <v>67686</v>
      </c>
      <c r="K40" s="44">
        <v>69109</v>
      </c>
      <c r="L40" s="44">
        <v>70533</v>
      </c>
      <c r="M40" s="44">
        <v>71955</v>
      </c>
      <c r="N40" s="44">
        <v>73379</v>
      </c>
      <c r="O40" s="44">
        <v>74802</v>
      </c>
      <c r="P40" s="44">
        <v>76226</v>
      </c>
      <c r="Q40" s="44">
        <v>77650</v>
      </c>
      <c r="R40" s="44">
        <v>79073</v>
      </c>
      <c r="S40" s="44">
        <v>80496</v>
      </c>
      <c r="T40" s="44">
        <v>81217</v>
      </c>
      <c r="U40" s="44">
        <v>81944</v>
      </c>
      <c r="V40" s="44">
        <v>82680</v>
      </c>
      <c r="W40" s="44">
        <v>83422</v>
      </c>
      <c r="X40" s="44">
        <v>84173</v>
      </c>
      <c r="Y40" s="44">
        <v>84930</v>
      </c>
      <c r="Z40" s="41">
        <v>85694</v>
      </c>
      <c r="AA40" s="44">
        <v>86464</v>
      </c>
      <c r="AB40" s="12"/>
      <c r="AC40" s="12"/>
      <c r="AD40" s="12"/>
      <c r="AE40" s="12"/>
      <c r="AF40" s="12"/>
    </row>
    <row r="41" spans="1:32" s="3" customFormat="1">
      <c r="A41" s="15" t="s">
        <v>63</v>
      </c>
      <c r="B41" s="43">
        <v>57461</v>
      </c>
      <c r="C41" s="44">
        <v>57727</v>
      </c>
      <c r="D41" s="44">
        <v>57812</v>
      </c>
      <c r="E41" s="44">
        <v>57889</v>
      </c>
      <c r="F41" s="44">
        <v>58003</v>
      </c>
      <c r="G41" s="44">
        <v>58078</v>
      </c>
      <c r="H41" s="44">
        <v>59146</v>
      </c>
      <c r="I41" s="44">
        <v>60212</v>
      </c>
      <c r="J41" s="44">
        <v>61280</v>
      </c>
      <c r="K41" s="44">
        <v>62349</v>
      </c>
      <c r="L41" s="44">
        <v>63416</v>
      </c>
      <c r="M41" s="44">
        <v>64483</v>
      </c>
      <c r="N41" s="44">
        <v>65550</v>
      </c>
      <c r="O41" s="44">
        <v>66618</v>
      </c>
      <c r="P41" s="44">
        <v>67686</v>
      </c>
      <c r="Q41" s="44">
        <v>68753</v>
      </c>
      <c r="R41" s="44">
        <v>69821</v>
      </c>
      <c r="S41" s="44">
        <v>70887</v>
      </c>
      <c r="T41" s="44">
        <v>71513</v>
      </c>
      <c r="U41" s="44">
        <v>72144</v>
      </c>
      <c r="V41" s="44">
        <v>72781</v>
      </c>
      <c r="W41" s="44">
        <v>73423</v>
      </c>
      <c r="X41" s="44">
        <v>74073</v>
      </c>
      <c r="Y41" s="44">
        <v>74730</v>
      </c>
      <c r="Z41" s="41">
        <v>75394</v>
      </c>
      <c r="AA41" s="41">
        <v>76065</v>
      </c>
      <c r="AB41" s="12"/>
      <c r="AC41" s="12"/>
      <c r="AD41" s="12"/>
      <c r="AE41" s="12"/>
      <c r="AF41" s="12"/>
    </row>
    <row r="42" spans="1:32" s="3" customFormat="1">
      <c r="A42" s="15" t="s">
        <v>64</v>
      </c>
      <c r="B42" s="43">
        <v>53523</v>
      </c>
      <c r="C42" s="44">
        <v>53862</v>
      </c>
      <c r="D42" s="44">
        <v>54028</v>
      </c>
      <c r="E42" s="44">
        <v>54185</v>
      </c>
      <c r="F42" s="44">
        <v>54372</v>
      </c>
      <c r="G42" s="44">
        <v>54520</v>
      </c>
      <c r="H42" s="44">
        <v>55587</v>
      </c>
      <c r="I42" s="44">
        <v>56654</v>
      </c>
      <c r="J42" s="44">
        <v>57722</v>
      </c>
      <c r="K42" s="44">
        <v>58789</v>
      </c>
      <c r="L42" s="44">
        <v>59858</v>
      </c>
      <c r="M42" s="44">
        <v>60924</v>
      </c>
      <c r="N42" s="44">
        <v>61992</v>
      </c>
      <c r="O42" s="44">
        <v>63060</v>
      </c>
      <c r="P42" s="44">
        <v>64126</v>
      </c>
      <c r="Q42" s="44">
        <v>65195</v>
      </c>
      <c r="R42" s="44">
        <v>66263</v>
      </c>
      <c r="S42" s="44">
        <v>67329</v>
      </c>
      <c r="T42" s="44">
        <v>67919</v>
      </c>
      <c r="U42" s="44">
        <v>68514</v>
      </c>
      <c r="V42" s="44">
        <v>69114</v>
      </c>
      <c r="W42" s="44">
        <v>69721</v>
      </c>
      <c r="X42" s="44">
        <v>70334</v>
      </c>
      <c r="Y42" s="44">
        <v>70954</v>
      </c>
      <c r="Z42" s="41">
        <v>71580</v>
      </c>
      <c r="AA42" s="41">
        <v>72288</v>
      </c>
      <c r="AB42" s="12"/>
      <c r="AC42" s="12"/>
      <c r="AD42" s="12"/>
      <c r="AE42" s="12"/>
      <c r="AF42" s="12"/>
    </row>
    <row r="43" spans="1:32" s="3" customFormat="1">
      <c r="A43" s="15" t="s">
        <v>65</v>
      </c>
      <c r="B43" s="43">
        <v>49586</v>
      </c>
      <c r="C43" s="44">
        <v>49880</v>
      </c>
      <c r="D43" s="44">
        <v>50056</v>
      </c>
      <c r="E43" s="44">
        <v>50183</v>
      </c>
      <c r="F43" s="44">
        <v>50378</v>
      </c>
      <c r="G43" s="44">
        <v>50499</v>
      </c>
      <c r="H43" s="44">
        <v>51495</v>
      </c>
      <c r="I43" s="44">
        <v>52455</v>
      </c>
      <c r="J43" s="44">
        <v>53451</v>
      </c>
      <c r="K43" s="44">
        <v>54412</v>
      </c>
      <c r="L43" s="44">
        <v>55410</v>
      </c>
      <c r="M43" s="44">
        <v>56369</v>
      </c>
      <c r="N43" s="44">
        <v>57366</v>
      </c>
      <c r="O43" s="44">
        <v>58327</v>
      </c>
      <c r="P43" s="44">
        <v>59324</v>
      </c>
      <c r="Q43" s="44">
        <v>60284</v>
      </c>
      <c r="R43" s="44">
        <v>61280</v>
      </c>
      <c r="S43" s="44">
        <v>62241</v>
      </c>
      <c r="T43" s="44">
        <v>62780</v>
      </c>
      <c r="U43" s="44">
        <v>63323</v>
      </c>
      <c r="V43" s="44">
        <v>63872</v>
      </c>
      <c r="W43" s="44">
        <v>64425</v>
      </c>
      <c r="X43" s="44">
        <v>64985</v>
      </c>
      <c r="Y43" s="44">
        <v>65550</v>
      </c>
      <c r="Z43" s="41">
        <v>66214</v>
      </c>
      <c r="AA43" s="41">
        <v>66885</v>
      </c>
      <c r="AB43" s="12"/>
      <c r="AC43" s="12"/>
      <c r="AD43" s="12"/>
      <c r="AE43" s="12"/>
      <c r="AF43" s="12"/>
    </row>
    <row r="44" spans="1:32" s="3" customFormat="1">
      <c r="A44" s="15" t="s">
        <v>66</v>
      </c>
      <c r="B44" s="43">
        <v>47813</v>
      </c>
      <c r="C44" s="44">
        <v>47946</v>
      </c>
      <c r="D44" s="44">
        <v>48165</v>
      </c>
      <c r="E44" s="44">
        <v>48332</v>
      </c>
      <c r="F44" s="44">
        <v>48563</v>
      </c>
      <c r="G44" s="44">
        <v>48719</v>
      </c>
      <c r="H44" s="44">
        <v>49715</v>
      </c>
      <c r="I44" s="44">
        <v>50677</v>
      </c>
      <c r="J44" s="44">
        <v>51672</v>
      </c>
      <c r="K44" s="44">
        <v>52633</v>
      </c>
      <c r="L44" s="44">
        <v>53630</v>
      </c>
      <c r="M44" s="44">
        <v>54590</v>
      </c>
      <c r="N44" s="44">
        <v>55587</v>
      </c>
      <c r="O44" s="44">
        <v>56548</v>
      </c>
      <c r="P44" s="44">
        <v>57544</v>
      </c>
      <c r="Q44" s="44">
        <v>58505</v>
      </c>
      <c r="R44" s="44">
        <v>59501</v>
      </c>
      <c r="S44" s="44">
        <v>60462</v>
      </c>
      <c r="T44" s="44">
        <v>60982</v>
      </c>
      <c r="U44" s="44">
        <v>61507</v>
      </c>
      <c r="V44" s="44">
        <v>62039</v>
      </c>
      <c r="W44" s="44">
        <v>62574</v>
      </c>
      <c r="X44" s="44">
        <v>63116</v>
      </c>
      <c r="Y44" s="44">
        <v>63663</v>
      </c>
      <c r="Z44" s="41">
        <v>64215</v>
      </c>
      <c r="AA44" s="41">
        <v>64771</v>
      </c>
      <c r="AB44" s="12"/>
      <c r="AC44" s="12"/>
      <c r="AD44" s="12"/>
      <c r="AE44" s="12"/>
      <c r="AF44" s="12"/>
    </row>
    <row r="45" spans="1:32" s="23" customFormat="1" ht="18" thickBot="1">
      <c r="A45" s="25"/>
      <c r="B45" s="24" t="s">
        <v>8</v>
      </c>
      <c r="C45" s="24" t="s">
        <v>78</v>
      </c>
    </row>
    <row r="46" spans="1:32" s="3" customFormat="1" ht="13.5" thickTop="1">
      <c r="A46" s="15" t="s">
        <v>62</v>
      </c>
      <c r="B46" s="45">
        <v>61125</v>
      </c>
      <c r="C46" s="45">
        <v>61704</v>
      </c>
      <c r="D46" s="45">
        <v>62075</v>
      </c>
      <c r="E46" s="45">
        <v>62424</v>
      </c>
      <c r="F46" s="45">
        <v>62807</v>
      </c>
      <c r="G46" s="45">
        <v>63134</v>
      </c>
      <c r="H46" s="45">
        <v>64550</v>
      </c>
      <c r="I46" s="45">
        <v>65968</v>
      </c>
      <c r="J46" s="45">
        <v>67385</v>
      </c>
      <c r="K46" s="45">
        <v>68804</v>
      </c>
      <c r="L46" s="45">
        <v>70220</v>
      </c>
      <c r="M46" s="45">
        <v>71635</v>
      </c>
      <c r="N46" s="45">
        <v>73053</v>
      </c>
      <c r="O46" s="45">
        <v>74470</v>
      </c>
      <c r="P46" s="45">
        <v>75887</v>
      </c>
      <c r="Q46" s="45">
        <v>77305</v>
      </c>
      <c r="R46" s="45">
        <v>78721</v>
      </c>
      <c r="S46" s="45">
        <v>80138</v>
      </c>
      <c r="T46" s="45">
        <v>80856</v>
      </c>
      <c r="U46" s="45">
        <v>81580</v>
      </c>
      <c r="V46" s="45">
        <v>82312</v>
      </c>
      <c r="W46" s="45">
        <v>83051</v>
      </c>
      <c r="X46" s="45">
        <v>83798</v>
      </c>
      <c r="Y46" s="45">
        <v>84552</v>
      </c>
      <c r="Z46" s="45">
        <v>85314</v>
      </c>
      <c r="AA46" s="45">
        <v>86082</v>
      </c>
      <c r="AB46" s="45">
        <v>86859</v>
      </c>
      <c r="AC46" s="45">
        <v>88451</v>
      </c>
      <c r="AD46" s="45">
        <v>89335</v>
      </c>
      <c r="AE46" s="16"/>
      <c r="AF46" s="16"/>
    </row>
    <row r="47" spans="1:32" s="3" customFormat="1">
      <c r="A47" s="15" t="s">
        <v>63</v>
      </c>
      <c r="B47" s="45">
        <v>57206</v>
      </c>
      <c r="C47" s="45">
        <v>57471</v>
      </c>
      <c r="D47" s="45">
        <v>57555</v>
      </c>
      <c r="E47" s="45">
        <v>57632</v>
      </c>
      <c r="F47" s="45">
        <v>57745</v>
      </c>
      <c r="G47" s="45">
        <v>57820</v>
      </c>
      <c r="H47" s="45">
        <v>58883</v>
      </c>
      <c r="I47" s="45">
        <v>59945</v>
      </c>
      <c r="J47" s="45">
        <v>61008</v>
      </c>
      <c r="K47" s="45">
        <v>62072</v>
      </c>
      <c r="L47" s="45">
        <v>63134</v>
      </c>
      <c r="M47" s="45">
        <v>64196</v>
      </c>
      <c r="N47" s="45">
        <v>65259</v>
      </c>
      <c r="O47" s="45">
        <v>66322</v>
      </c>
      <c r="P47" s="45">
        <v>67385</v>
      </c>
      <c r="Q47" s="45">
        <v>68448</v>
      </c>
      <c r="R47" s="45">
        <v>69511</v>
      </c>
      <c r="S47" s="45">
        <v>70572</v>
      </c>
      <c r="T47" s="45">
        <v>71195</v>
      </c>
      <c r="U47" s="45">
        <v>71823</v>
      </c>
      <c r="V47" s="45">
        <v>72457</v>
      </c>
      <c r="W47" s="45">
        <v>73097</v>
      </c>
      <c r="X47" s="45">
        <v>73744</v>
      </c>
      <c r="Y47" s="45">
        <v>74398</v>
      </c>
      <c r="Z47" s="45">
        <v>75058</v>
      </c>
      <c r="AA47" s="45">
        <v>75725</v>
      </c>
      <c r="AB47" s="45">
        <v>76397</v>
      </c>
      <c r="AC47" s="45">
        <v>77780</v>
      </c>
      <c r="AD47" s="45">
        <v>78558</v>
      </c>
      <c r="AE47" s="16"/>
      <c r="AF47" s="16"/>
    </row>
    <row r="48" spans="1:32" s="3" customFormat="1">
      <c r="A48" s="15" t="s">
        <v>64</v>
      </c>
      <c r="B48" s="45">
        <v>53284</v>
      </c>
      <c r="C48" s="45">
        <v>53622</v>
      </c>
      <c r="D48" s="45">
        <v>53788</v>
      </c>
      <c r="E48" s="45">
        <v>53944</v>
      </c>
      <c r="F48" s="45">
        <v>54131</v>
      </c>
      <c r="G48" s="45">
        <v>54277</v>
      </c>
      <c r="H48" s="45">
        <v>55340</v>
      </c>
      <c r="I48" s="45">
        <v>56402</v>
      </c>
      <c r="J48" s="45">
        <v>57465</v>
      </c>
      <c r="K48" s="45">
        <v>58528</v>
      </c>
      <c r="L48" s="45">
        <v>59592</v>
      </c>
      <c r="M48" s="45">
        <v>60654</v>
      </c>
      <c r="N48" s="45">
        <v>61716</v>
      </c>
      <c r="O48" s="45">
        <v>62779</v>
      </c>
      <c r="P48" s="45">
        <v>63841</v>
      </c>
      <c r="Q48" s="45">
        <v>64905</v>
      </c>
      <c r="R48" s="45">
        <v>65968</v>
      </c>
      <c r="S48" s="45">
        <v>67030</v>
      </c>
      <c r="T48" s="45">
        <v>67617</v>
      </c>
      <c r="U48" s="45">
        <v>68209</v>
      </c>
      <c r="V48" s="45">
        <v>68807</v>
      </c>
      <c r="W48" s="45">
        <v>69411</v>
      </c>
      <c r="X48" s="45">
        <v>70021</v>
      </c>
      <c r="Y48" s="45">
        <v>70638</v>
      </c>
      <c r="Z48" s="45">
        <v>71272</v>
      </c>
      <c r="AA48" s="45">
        <v>71888</v>
      </c>
      <c r="AB48" s="45">
        <v>72557</v>
      </c>
      <c r="AC48" s="45">
        <v>73863</v>
      </c>
      <c r="AD48" s="45">
        <v>74602</v>
      </c>
      <c r="AE48" s="16"/>
      <c r="AF48" s="16"/>
    </row>
    <row r="49" spans="1:32" s="3" customFormat="1">
      <c r="A49" s="15" t="s">
        <v>65</v>
      </c>
      <c r="B49" s="45">
        <v>49365</v>
      </c>
      <c r="C49" s="45">
        <v>49659</v>
      </c>
      <c r="D49" s="45">
        <v>49833</v>
      </c>
      <c r="E49" s="45">
        <v>49960</v>
      </c>
      <c r="F49" s="45">
        <v>50154</v>
      </c>
      <c r="G49" s="45">
        <v>50275</v>
      </c>
      <c r="H49" s="45">
        <v>51266</v>
      </c>
      <c r="I49" s="45">
        <v>52222</v>
      </c>
      <c r="J49" s="45">
        <v>53213</v>
      </c>
      <c r="K49" s="45">
        <v>54170</v>
      </c>
      <c r="L49" s="45">
        <v>55163</v>
      </c>
      <c r="M49" s="45">
        <v>56119</v>
      </c>
      <c r="N49" s="45">
        <v>57111</v>
      </c>
      <c r="O49" s="45">
        <v>58068</v>
      </c>
      <c r="P49" s="45">
        <v>59060</v>
      </c>
      <c r="Q49" s="45">
        <v>60016</v>
      </c>
      <c r="R49" s="45">
        <v>61008</v>
      </c>
      <c r="S49" s="45">
        <v>61964</v>
      </c>
      <c r="T49" s="45">
        <v>62500</v>
      </c>
      <c r="U49" s="45">
        <v>63041</v>
      </c>
      <c r="V49" s="45">
        <v>63588</v>
      </c>
      <c r="W49" s="45">
        <v>64139</v>
      </c>
      <c r="X49" s="45">
        <v>64696</v>
      </c>
      <c r="Y49" s="45">
        <v>65259</v>
      </c>
      <c r="Z49" s="45">
        <v>65828</v>
      </c>
      <c r="AA49" s="45">
        <v>66403</v>
      </c>
      <c r="AB49" s="45">
        <v>66983</v>
      </c>
      <c r="AC49" s="45">
        <v>68177</v>
      </c>
      <c r="AD49" s="45">
        <v>68859</v>
      </c>
      <c r="AE49" s="16"/>
      <c r="AF49" s="16"/>
    </row>
    <row r="50" spans="1:32" s="3" customFormat="1">
      <c r="A50" s="15" t="s">
        <v>66</v>
      </c>
      <c r="B50" s="45">
        <v>47600</v>
      </c>
      <c r="C50" s="45">
        <v>47733</v>
      </c>
      <c r="D50" s="45">
        <v>47951</v>
      </c>
      <c r="E50" s="45">
        <v>48117</v>
      </c>
      <c r="F50" s="45">
        <v>48347</v>
      </c>
      <c r="G50" s="45">
        <v>48503</v>
      </c>
      <c r="H50" s="45">
        <v>49494</v>
      </c>
      <c r="I50" s="45">
        <v>50452</v>
      </c>
      <c r="J50" s="45">
        <v>51443</v>
      </c>
      <c r="K50" s="45">
        <v>52399</v>
      </c>
      <c r="L50" s="45">
        <v>53392</v>
      </c>
      <c r="M50" s="45">
        <v>54347</v>
      </c>
      <c r="N50" s="45">
        <v>55340</v>
      </c>
      <c r="O50" s="45">
        <v>56297</v>
      </c>
      <c r="P50" s="45">
        <v>57288</v>
      </c>
      <c r="Q50" s="45">
        <v>58244</v>
      </c>
      <c r="R50" s="45">
        <v>59237</v>
      </c>
      <c r="S50" s="45">
        <v>60193</v>
      </c>
      <c r="T50" s="45">
        <v>60711</v>
      </c>
      <c r="U50" s="45">
        <v>61234</v>
      </c>
      <c r="V50" s="45">
        <v>61764</v>
      </c>
      <c r="W50" s="45">
        <v>62296</v>
      </c>
      <c r="X50" s="45">
        <v>62835</v>
      </c>
      <c r="Y50" s="45">
        <v>63380</v>
      </c>
      <c r="Z50" s="45">
        <v>63930</v>
      </c>
      <c r="AA50" s="45">
        <v>64484</v>
      </c>
      <c r="AB50" s="45">
        <v>65045</v>
      </c>
      <c r="AC50" s="45">
        <v>66200</v>
      </c>
      <c r="AD50" s="45">
        <v>66862</v>
      </c>
      <c r="AE50" s="16"/>
      <c r="AF50" s="16"/>
    </row>
    <row r="51" spans="1:32" s="23" customFormat="1" ht="18" thickBot="1">
      <c r="A51" s="25"/>
      <c r="B51" s="46" t="s">
        <v>142</v>
      </c>
      <c r="C51" s="24" t="s">
        <v>143</v>
      </c>
      <c r="N51" s="23" t="s">
        <v>0</v>
      </c>
    </row>
    <row r="52" spans="1:32" s="3" customFormat="1" ht="13.5" thickTop="1">
      <c r="A52" s="15" t="s">
        <v>62</v>
      </c>
      <c r="B52" s="45">
        <v>55592</v>
      </c>
      <c r="C52" s="45">
        <v>56139</v>
      </c>
      <c r="D52" s="45">
        <v>56500</v>
      </c>
      <c r="E52" s="45">
        <v>56841</v>
      </c>
      <c r="F52" s="45">
        <v>57214</v>
      </c>
      <c r="G52" s="45">
        <v>57536</v>
      </c>
      <c r="H52" s="45">
        <v>58831</v>
      </c>
      <c r="I52" s="45">
        <v>60127</v>
      </c>
      <c r="J52" s="45">
        <v>61422</v>
      </c>
      <c r="K52" s="45">
        <v>62717</v>
      </c>
      <c r="L52" s="45">
        <v>64014</v>
      </c>
      <c r="M52" s="45">
        <v>65308</v>
      </c>
      <c r="N52" s="45">
        <v>66604</v>
      </c>
      <c r="O52" s="45">
        <v>67899</v>
      </c>
      <c r="P52" s="45">
        <v>69194</v>
      </c>
      <c r="Q52" s="45">
        <v>70491</v>
      </c>
      <c r="R52" s="45">
        <v>71786</v>
      </c>
      <c r="S52" s="45">
        <v>73081</v>
      </c>
      <c r="T52" s="45">
        <v>73736</v>
      </c>
      <c r="U52" s="45">
        <v>74399</v>
      </c>
      <c r="V52" s="45">
        <v>75067</v>
      </c>
      <c r="W52" s="45">
        <v>75744</v>
      </c>
      <c r="X52" s="45">
        <v>76427</v>
      </c>
      <c r="Y52" s="45">
        <v>77117</v>
      </c>
      <c r="Z52" s="5"/>
      <c r="AA52" s="5"/>
      <c r="AB52" s="5"/>
      <c r="AC52" s="5"/>
      <c r="AD52" s="5"/>
      <c r="AE52" s="5"/>
      <c r="AF52" s="5"/>
    </row>
    <row r="53" spans="1:32" s="3" customFormat="1">
      <c r="A53" s="15" t="s">
        <v>63</v>
      </c>
      <c r="B53" s="45">
        <v>52016</v>
      </c>
      <c r="C53" s="45">
        <v>52276</v>
      </c>
      <c r="D53" s="45">
        <v>52373</v>
      </c>
      <c r="E53" s="45">
        <v>52465</v>
      </c>
      <c r="F53" s="45">
        <v>52589</v>
      </c>
      <c r="G53" s="45">
        <v>52678</v>
      </c>
      <c r="H53" s="45">
        <v>53650</v>
      </c>
      <c r="I53" s="45">
        <v>54621</v>
      </c>
      <c r="J53" s="45">
        <v>55592</v>
      </c>
      <c r="K53" s="45">
        <v>56565</v>
      </c>
      <c r="L53" s="45">
        <v>57536</v>
      </c>
      <c r="M53" s="45">
        <v>58507</v>
      </c>
      <c r="N53" s="45">
        <v>59479</v>
      </c>
      <c r="O53" s="45">
        <v>60450</v>
      </c>
      <c r="P53" s="45">
        <v>61422</v>
      </c>
      <c r="Q53" s="45">
        <v>62394</v>
      </c>
      <c r="R53" s="45">
        <v>63366</v>
      </c>
      <c r="S53" s="45">
        <v>64336</v>
      </c>
      <c r="T53" s="45">
        <v>64905</v>
      </c>
      <c r="U53" s="45">
        <v>65480</v>
      </c>
      <c r="V53" s="45">
        <v>66059</v>
      </c>
      <c r="W53" s="45">
        <v>66643</v>
      </c>
      <c r="X53" s="45">
        <v>67236</v>
      </c>
      <c r="Y53" s="45">
        <v>67835</v>
      </c>
      <c r="Z53" s="5"/>
      <c r="AA53" s="5"/>
      <c r="AB53" s="5"/>
      <c r="AC53" s="5"/>
      <c r="AD53" s="5"/>
      <c r="AE53" s="5"/>
      <c r="AF53" s="5"/>
    </row>
    <row r="54" spans="1:32" s="3" customFormat="1">
      <c r="A54" s="15" t="s">
        <v>64</v>
      </c>
      <c r="B54" s="45">
        <v>48441</v>
      </c>
      <c r="C54" s="45">
        <v>48764</v>
      </c>
      <c r="D54" s="45">
        <v>48935</v>
      </c>
      <c r="E54" s="45">
        <v>49097</v>
      </c>
      <c r="F54" s="45">
        <v>49286</v>
      </c>
      <c r="G54" s="45">
        <v>49439</v>
      </c>
      <c r="H54" s="45">
        <v>50411</v>
      </c>
      <c r="I54" s="45">
        <v>51382</v>
      </c>
      <c r="J54" s="45">
        <v>52354</v>
      </c>
      <c r="K54" s="45">
        <v>53325</v>
      </c>
      <c r="L54" s="45">
        <v>54298</v>
      </c>
      <c r="M54" s="45">
        <v>55269</v>
      </c>
      <c r="N54" s="45">
        <v>56240</v>
      </c>
      <c r="O54" s="45">
        <v>57212</v>
      </c>
      <c r="P54" s="45">
        <v>58183</v>
      </c>
      <c r="Q54" s="45">
        <v>59155</v>
      </c>
      <c r="R54" s="45">
        <v>60127</v>
      </c>
      <c r="S54" s="45">
        <v>61098</v>
      </c>
      <c r="T54" s="45">
        <v>61632</v>
      </c>
      <c r="U54" s="45">
        <v>62176</v>
      </c>
      <c r="V54" s="45">
        <v>62723</v>
      </c>
      <c r="W54" s="45">
        <v>63275</v>
      </c>
      <c r="X54" s="45">
        <v>63832</v>
      </c>
      <c r="Y54" s="45">
        <v>64395</v>
      </c>
      <c r="Z54" s="5"/>
      <c r="AA54" s="5"/>
      <c r="AB54" s="5"/>
      <c r="AC54" s="5"/>
      <c r="AD54" s="5"/>
      <c r="AE54" s="5"/>
      <c r="AF54" s="5"/>
    </row>
    <row r="55" spans="1:32" s="3" customFormat="1">
      <c r="A55" s="15" t="s">
        <v>65</v>
      </c>
      <c r="B55" s="45">
        <v>44864</v>
      </c>
      <c r="C55" s="45">
        <v>45147</v>
      </c>
      <c r="D55" s="45">
        <v>45325</v>
      </c>
      <c r="E55" s="45">
        <v>45458</v>
      </c>
      <c r="F55" s="45">
        <v>45652</v>
      </c>
      <c r="G55" s="45">
        <v>45781</v>
      </c>
      <c r="H55" s="45">
        <v>46687</v>
      </c>
      <c r="I55" s="45">
        <v>47561</v>
      </c>
      <c r="J55" s="45">
        <v>48467</v>
      </c>
      <c r="K55" s="45">
        <v>49342</v>
      </c>
      <c r="L55" s="45">
        <v>50250</v>
      </c>
      <c r="M55" s="45">
        <v>51123</v>
      </c>
      <c r="N55" s="45">
        <v>52029</v>
      </c>
      <c r="O55" s="45">
        <v>52905</v>
      </c>
      <c r="P55" s="45">
        <v>53812</v>
      </c>
      <c r="Q55" s="45">
        <v>54686</v>
      </c>
      <c r="R55" s="45">
        <v>55592</v>
      </c>
      <c r="S55" s="45">
        <v>56467</v>
      </c>
      <c r="T55" s="45">
        <v>56957</v>
      </c>
      <c r="U55" s="45">
        <v>57454</v>
      </c>
      <c r="V55" s="45">
        <v>57950</v>
      </c>
      <c r="W55" s="45">
        <v>58455</v>
      </c>
      <c r="X55" s="45">
        <v>58964</v>
      </c>
      <c r="Y55" s="45">
        <v>59479</v>
      </c>
      <c r="Z55" s="5"/>
      <c r="AA55" s="5"/>
      <c r="AB55" s="5"/>
      <c r="AC55" s="5"/>
      <c r="AD55" s="5"/>
      <c r="AE55" s="5"/>
      <c r="AF55" s="5"/>
    </row>
    <row r="56" spans="1:32" s="3" customFormat="1">
      <c r="A56" s="15" t="s">
        <v>66</v>
      </c>
      <c r="B56" s="45">
        <v>43255</v>
      </c>
      <c r="C56" s="45">
        <v>43391</v>
      </c>
      <c r="D56" s="45">
        <v>43605</v>
      </c>
      <c r="E56" s="45">
        <v>43775</v>
      </c>
      <c r="F56" s="45">
        <v>44001</v>
      </c>
      <c r="G56" s="45">
        <v>44161</v>
      </c>
      <c r="H56" s="45">
        <v>45067</v>
      </c>
      <c r="I56" s="45">
        <v>45942</v>
      </c>
      <c r="J56" s="45">
        <v>46847</v>
      </c>
      <c r="K56" s="45">
        <v>47723</v>
      </c>
      <c r="L56" s="45">
        <v>48630</v>
      </c>
      <c r="M56" s="45">
        <v>49503</v>
      </c>
      <c r="N56" s="45">
        <v>50411</v>
      </c>
      <c r="O56" s="45">
        <v>51286</v>
      </c>
      <c r="P56" s="45">
        <v>52191</v>
      </c>
      <c r="Q56" s="45">
        <v>53066</v>
      </c>
      <c r="R56" s="45">
        <v>53974</v>
      </c>
      <c r="S56" s="45">
        <v>54848</v>
      </c>
      <c r="T56" s="45">
        <v>55321</v>
      </c>
      <c r="U56" s="45">
        <v>55798</v>
      </c>
      <c r="V56" s="45">
        <v>56770</v>
      </c>
      <c r="W56" s="45">
        <v>57263</v>
      </c>
      <c r="X56" s="45">
        <v>57760</v>
      </c>
      <c r="Y56" s="45">
        <v>57760</v>
      </c>
      <c r="Z56" s="5"/>
      <c r="AA56" s="5"/>
      <c r="AB56" s="5"/>
      <c r="AC56" s="5"/>
      <c r="AD56" s="5"/>
      <c r="AE56" s="5"/>
      <c r="AF56" s="5"/>
    </row>
    <row r="57" spans="1:32" s="3" customFormat="1" ht="18" thickBot="1">
      <c r="A57" s="25"/>
      <c r="B57" s="24" t="s">
        <v>9</v>
      </c>
      <c r="C57" s="24" t="s">
        <v>79</v>
      </c>
      <c r="D57" s="23"/>
      <c r="E57" s="23"/>
      <c r="F57" s="23"/>
      <c r="G57" s="23"/>
      <c r="H57" s="23"/>
      <c r="I57" s="23"/>
      <c r="J57" s="23"/>
      <c r="K57" s="23"/>
      <c r="L57" s="23"/>
      <c r="M57" s="23"/>
      <c r="N57" s="23"/>
      <c r="O57" s="23"/>
      <c r="P57" s="23"/>
      <c r="Q57" s="23"/>
      <c r="R57" s="23"/>
      <c r="S57" s="23"/>
      <c r="T57" s="23"/>
      <c r="U57" s="23"/>
      <c r="V57" s="23"/>
      <c r="W57" s="23"/>
      <c r="X57" s="23"/>
      <c r="Y57" s="23"/>
      <c r="Z57" s="23"/>
      <c r="AA57" s="23"/>
      <c r="AB57" s="23"/>
      <c r="AC57" s="23"/>
      <c r="AD57" s="23"/>
      <c r="AE57" s="23"/>
      <c r="AF57" s="5"/>
    </row>
    <row r="58" spans="1:32" s="3" customFormat="1" ht="13.5" thickTop="1">
      <c r="A58" s="15" t="s">
        <v>62</v>
      </c>
      <c r="B58" s="41">
        <v>56759</v>
      </c>
      <c r="C58" s="41">
        <v>57297</v>
      </c>
      <c r="D58" s="41">
        <v>57641</v>
      </c>
      <c r="E58" s="41">
        <v>57965</v>
      </c>
      <c r="F58" s="41">
        <v>58321</v>
      </c>
      <c r="G58" s="41">
        <v>58625</v>
      </c>
      <c r="H58" s="41">
        <v>59939</v>
      </c>
      <c r="I58" s="41">
        <v>61256</v>
      </c>
      <c r="J58" s="41">
        <v>62572</v>
      </c>
      <c r="K58" s="41">
        <v>63887</v>
      </c>
      <c r="L58" s="41">
        <v>65204</v>
      </c>
      <c r="M58" s="41">
        <v>66518</v>
      </c>
      <c r="N58" s="41">
        <v>67835</v>
      </c>
      <c r="O58" s="41">
        <v>69151</v>
      </c>
      <c r="P58" s="41">
        <v>70466</v>
      </c>
      <c r="Q58" s="41">
        <v>71783</v>
      </c>
      <c r="R58" s="41">
        <v>73098</v>
      </c>
      <c r="S58" s="41">
        <v>74414</v>
      </c>
      <c r="T58" s="41">
        <v>75081</v>
      </c>
      <c r="U58" s="41">
        <v>75753</v>
      </c>
      <c r="V58" s="41">
        <v>76433</v>
      </c>
      <c r="W58" s="41">
        <v>77119</v>
      </c>
      <c r="X58" s="41">
        <v>77813</v>
      </c>
      <c r="Y58" s="41">
        <v>78513</v>
      </c>
      <c r="Z58" s="41">
        <v>79272</v>
      </c>
      <c r="AA58" s="41">
        <v>80039</v>
      </c>
      <c r="AB58" s="41">
        <v>80814</v>
      </c>
      <c r="AC58" s="41">
        <v>81596</v>
      </c>
      <c r="AD58" s="41">
        <v>82387</v>
      </c>
      <c r="AE58" s="41">
        <v>83185</v>
      </c>
      <c r="AF58" s="31"/>
    </row>
    <row r="59" spans="1:32" s="3" customFormat="1">
      <c r="A59" s="15" t="s">
        <v>63</v>
      </c>
      <c r="B59" s="41">
        <v>53119</v>
      </c>
      <c r="C59" s="41">
        <v>53366</v>
      </c>
      <c r="D59" s="41">
        <v>53444</v>
      </c>
      <c r="E59" s="41">
        <v>53515</v>
      </c>
      <c r="F59" s="41">
        <v>53620</v>
      </c>
      <c r="G59" s="41">
        <v>53690</v>
      </c>
      <c r="H59" s="41">
        <v>54677</v>
      </c>
      <c r="I59" s="41">
        <v>55663</v>
      </c>
      <c r="J59" s="41">
        <v>56650</v>
      </c>
      <c r="K59" s="41">
        <v>57638</v>
      </c>
      <c r="L59" s="41">
        <v>58625</v>
      </c>
      <c r="M59" s="41">
        <v>59611</v>
      </c>
      <c r="N59" s="41">
        <v>60598</v>
      </c>
      <c r="O59" s="41">
        <v>61585</v>
      </c>
      <c r="P59" s="41">
        <v>62572</v>
      </c>
      <c r="Q59" s="41">
        <v>63559</v>
      </c>
      <c r="R59" s="41">
        <v>64546</v>
      </c>
      <c r="S59" s="41">
        <v>65531</v>
      </c>
      <c r="T59" s="41">
        <v>66110</v>
      </c>
      <c r="U59" s="41">
        <v>66693</v>
      </c>
      <c r="V59" s="41">
        <v>67282</v>
      </c>
      <c r="W59" s="41">
        <v>67876</v>
      </c>
      <c r="X59" s="41">
        <v>68477</v>
      </c>
      <c r="Y59" s="41">
        <v>69084</v>
      </c>
      <c r="Z59" s="41">
        <v>69750</v>
      </c>
      <c r="AA59" s="41">
        <v>70422</v>
      </c>
      <c r="AB59" s="41">
        <v>71101</v>
      </c>
      <c r="AC59" s="41">
        <v>71786</v>
      </c>
      <c r="AD59" s="41">
        <v>72479</v>
      </c>
      <c r="AE59" s="41">
        <v>73178</v>
      </c>
      <c r="AF59" s="31"/>
    </row>
    <row r="60" spans="1:32" s="3" customFormat="1">
      <c r="A60" s="15" t="s">
        <v>64</v>
      </c>
      <c r="B60" s="41">
        <v>49479</v>
      </c>
      <c r="C60" s="41">
        <v>49792</v>
      </c>
      <c r="D60" s="41">
        <v>49946</v>
      </c>
      <c r="E60" s="41">
        <v>50091</v>
      </c>
      <c r="F60" s="41">
        <v>50264</v>
      </c>
      <c r="G60" s="41">
        <v>50400</v>
      </c>
      <c r="H60" s="41">
        <v>51387</v>
      </c>
      <c r="I60" s="41">
        <v>52373</v>
      </c>
      <c r="J60" s="41">
        <v>53360</v>
      </c>
      <c r="K60" s="41">
        <v>54347</v>
      </c>
      <c r="L60" s="41">
        <v>55335</v>
      </c>
      <c r="M60" s="41">
        <v>56321</v>
      </c>
      <c r="N60" s="41">
        <v>57308</v>
      </c>
      <c r="O60" s="41">
        <v>58295</v>
      </c>
      <c r="P60" s="41">
        <v>59281</v>
      </c>
      <c r="Q60" s="41">
        <v>60269</v>
      </c>
      <c r="R60" s="41">
        <v>61256</v>
      </c>
      <c r="S60" s="41">
        <v>62242</v>
      </c>
      <c r="T60" s="41">
        <v>62787</v>
      </c>
      <c r="U60" s="41">
        <v>63337</v>
      </c>
      <c r="V60" s="41">
        <v>63892</v>
      </c>
      <c r="W60" s="41">
        <v>64453</v>
      </c>
      <c r="X60" s="41">
        <v>65020</v>
      </c>
      <c r="Y60" s="41">
        <v>65593</v>
      </c>
      <c r="Z60" s="41">
        <v>66223</v>
      </c>
      <c r="AA60" s="41">
        <v>66860</v>
      </c>
      <c r="AB60" s="41">
        <v>67502</v>
      </c>
      <c r="AC60" s="41">
        <v>68151</v>
      </c>
      <c r="AD60" s="41">
        <v>68807</v>
      </c>
      <c r="AE60" s="41">
        <v>69470</v>
      </c>
      <c r="AF60" s="31"/>
    </row>
    <row r="61" spans="1:32" s="3" customFormat="1">
      <c r="A61" s="15" t="s">
        <v>65</v>
      </c>
      <c r="B61" s="41">
        <v>45839</v>
      </c>
      <c r="C61" s="41">
        <v>46112</v>
      </c>
      <c r="D61" s="41">
        <v>46274</v>
      </c>
      <c r="E61" s="41">
        <v>46391</v>
      </c>
      <c r="F61" s="41">
        <v>46571</v>
      </c>
      <c r="G61" s="41">
        <v>46684</v>
      </c>
      <c r="H61" s="41">
        <v>47604</v>
      </c>
      <c r="I61" s="41">
        <v>48492</v>
      </c>
      <c r="J61" s="41">
        <v>49412</v>
      </c>
      <c r="K61" s="41">
        <v>50301</v>
      </c>
      <c r="L61" s="41">
        <v>51223</v>
      </c>
      <c r="M61" s="41">
        <v>52110</v>
      </c>
      <c r="N61" s="41">
        <v>53032</v>
      </c>
      <c r="O61" s="41">
        <v>53920</v>
      </c>
      <c r="P61" s="41">
        <v>54841</v>
      </c>
      <c r="Q61" s="41">
        <v>55729</v>
      </c>
      <c r="R61" s="41">
        <v>56650</v>
      </c>
      <c r="S61" s="41">
        <v>57538</v>
      </c>
      <c r="T61" s="41">
        <v>58036</v>
      </c>
      <c r="U61" s="41">
        <v>58538</v>
      </c>
      <c r="V61" s="41">
        <v>59046</v>
      </c>
      <c r="W61" s="41">
        <v>59558</v>
      </c>
      <c r="X61" s="41">
        <v>60075</v>
      </c>
      <c r="Y61" s="41">
        <v>60598</v>
      </c>
      <c r="Z61" s="41">
        <v>61178</v>
      </c>
      <c r="AA61" s="41">
        <v>61765</v>
      </c>
      <c r="AB61" s="41">
        <v>62356</v>
      </c>
      <c r="AC61" s="41">
        <v>62954</v>
      </c>
      <c r="AD61" s="41">
        <v>63559</v>
      </c>
      <c r="AE61" s="41">
        <v>64169</v>
      </c>
      <c r="AF61" s="31"/>
    </row>
    <row r="62" spans="1:32" s="3" customFormat="1">
      <c r="A62" s="15" t="s">
        <v>66</v>
      </c>
      <c r="B62" s="41">
        <v>44200</v>
      </c>
      <c r="C62" s="41">
        <v>44324</v>
      </c>
      <c r="D62" s="41">
        <v>44526</v>
      </c>
      <c r="E62" s="41">
        <v>44680</v>
      </c>
      <c r="F62" s="41">
        <v>44894</v>
      </c>
      <c r="G62" s="41">
        <v>45038</v>
      </c>
      <c r="H62" s="41">
        <v>45959</v>
      </c>
      <c r="I62" s="41">
        <v>46848</v>
      </c>
      <c r="J62" s="41">
        <v>47768</v>
      </c>
      <c r="K62" s="41">
        <v>48656</v>
      </c>
      <c r="L62" s="41">
        <v>49578</v>
      </c>
      <c r="M62" s="41">
        <v>50465</v>
      </c>
      <c r="N62" s="41">
        <v>51387</v>
      </c>
      <c r="O62" s="41">
        <v>52276</v>
      </c>
      <c r="P62" s="41">
        <v>53196</v>
      </c>
      <c r="Q62" s="41">
        <v>54084</v>
      </c>
      <c r="R62" s="41">
        <v>55006</v>
      </c>
      <c r="S62" s="41">
        <v>55894</v>
      </c>
      <c r="T62" s="41">
        <v>56374</v>
      </c>
      <c r="U62" s="41">
        <v>56860</v>
      </c>
      <c r="V62" s="41">
        <v>57352</v>
      </c>
      <c r="W62" s="41">
        <v>57846</v>
      </c>
      <c r="X62" s="41">
        <v>58347</v>
      </c>
      <c r="Y62" s="41">
        <v>58853</v>
      </c>
      <c r="Z62" s="41">
        <v>59415</v>
      </c>
      <c r="AA62" s="41">
        <v>59984</v>
      </c>
      <c r="AB62" s="41">
        <v>60558</v>
      </c>
      <c r="AC62" s="41">
        <v>61138</v>
      </c>
      <c r="AD62" s="41">
        <v>61724</v>
      </c>
      <c r="AE62" s="41">
        <v>62316</v>
      </c>
      <c r="AF62" s="31"/>
    </row>
    <row r="63" spans="1:32" s="23" customFormat="1" ht="18" thickBot="1">
      <c r="A63" s="25"/>
      <c r="B63" s="46" t="s">
        <v>139</v>
      </c>
      <c r="C63" s="24" t="s">
        <v>138</v>
      </c>
    </row>
    <row r="64" spans="1:32" s="3" customFormat="1" ht="13.5" thickTop="1">
      <c r="A64" s="15" t="s">
        <v>62</v>
      </c>
      <c r="B64" s="47">
        <v>54776</v>
      </c>
      <c r="C64" s="47">
        <v>55293</v>
      </c>
      <c r="D64" s="47">
        <v>55624</v>
      </c>
      <c r="E64" s="47">
        <v>55936</v>
      </c>
      <c r="F64" s="47">
        <v>56278</v>
      </c>
      <c r="G64" s="47">
        <v>56570</v>
      </c>
      <c r="H64" s="47">
        <v>57834</v>
      </c>
      <c r="I64" s="47">
        <v>59100</v>
      </c>
      <c r="J64" s="47">
        <v>60365</v>
      </c>
      <c r="K64" s="47">
        <v>61630</v>
      </c>
      <c r="L64" s="47">
        <v>62896</v>
      </c>
      <c r="M64" s="47">
        <v>64160</v>
      </c>
      <c r="N64" s="47">
        <v>65426</v>
      </c>
      <c r="O64" s="47">
        <v>66691</v>
      </c>
      <c r="P64" s="47">
        <v>67956</v>
      </c>
      <c r="Q64" s="47">
        <v>69222</v>
      </c>
      <c r="R64" s="47">
        <v>70487</v>
      </c>
      <c r="S64" s="47">
        <v>71752</v>
      </c>
      <c r="T64" s="47">
        <v>72393</v>
      </c>
      <c r="U64" s="47">
        <v>73039</v>
      </c>
      <c r="V64" s="47">
        <v>73693</v>
      </c>
      <c r="W64" s="47">
        <v>74353</v>
      </c>
      <c r="X64" s="47">
        <v>75020</v>
      </c>
      <c r="Y64" s="47">
        <v>75693</v>
      </c>
      <c r="Z64" s="47">
        <v>75693</v>
      </c>
      <c r="AA64" s="47">
        <v>75693</v>
      </c>
      <c r="AB64" s="47">
        <v>75693</v>
      </c>
      <c r="AC64" s="47">
        <v>75693</v>
      </c>
      <c r="AD64" s="47">
        <v>75693</v>
      </c>
      <c r="AE64" s="47">
        <v>75693</v>
      </c>
      <c r="AF64" s="47">
        <v>75693</v>
      </c>
    </row>
    <row r="65" spans="1:32" s="3" customFormat="1">
      <c r="A65" s="15" t="s">
        <v>63</v>
      </c>
      <c r="B65" s="44">
        <v>51277</v>
      </c>
      <c r="C65" s="44">
        <v>51513</v>
      </c>
      <c r="D65" s="44">
        <v>51588</v>
      </c>
      <c r="E65" s="44">
        <v>51656</v>
      </c>
      <c r="F65" s="44">
        <v>51758</v>
      </c>
      <c r="G65" s="44">
        <v>51825</v>
      </c>
      <c r="H65" s="44">
        <v>52774</v>
      </c>
      <c r="I65" s="44">
        <v>53722</v>
      </c>
      <c r="J65" s="44">
        <v>54671</v>
      </c>
      <c r="K65" s="44">
        <v>55620</v>
      </c>
      <c r="L65" s="44">
        <v>56570</v>
      </c>
      <c r="M65" s="44">
        <v>57518</v>
      </c>
      <c r="N65" s="44">
        <v>58467</v>
      </c>
      <c r="O65" s="44">
        <v>59416</v>
      </c>
      <c r="P65" s="44">
        <v>60365</v>
      </c>
      <c r="Q65" s="44">
        <v>61314</v>
      </c>
      <c r="R65" s="44">
        <v>62263</v>
      </c>
      <c r="S65" s="44">
        <v>63211</v>
      </c>
      <c r="T65" s="44">
        <v>63767</v>
      </c>
      <c r="U65" s="44">
        <v>64328</v>
      </c>
      <c r="V65" s="44">
        <v>64894</v>
      </c>
      <c r="W65" s="44">
        <v>65465</v>
      </c>
      <c r="X65" s="44">
        <v>66043</v>
      </c>
      <c r="Y65" s="44">
        <v>66627</v>
      </c>
      <c r="Z65" s="44">
        <v>66627</v>
      </c>
      <c r="AA65" s="44">
        <v>66627</v>
      </c>
      <c r="AB65" s="44">
        <v>66627</v>
      </c>
      <c r="AC65" s="44">
        <v>66627</v>
      </c>
      <c r="AD65" s="44">
        <v>66627</v>
      </c>
      <c r="AE65" s="44">
        <v>66627</v>
      </c>
      <c r="AF65" s="44">
        <v>66627</v>
      </c>
    </row>
    <row r="66" spans="1:32" s="3" customFormat="1">
      <c r="A66" s="15" t="s">
        <v>64</v>
      </c>
      <c r="B66" s="44">
        <v>47776</v>
      </c>
      <c r="C66" s="44">
        <v>48077</v>
      </c>
      <c r="D66" s="44">
        <v>48225</v>
      </c>
      <c r="E66" s="44">
        <v>48364</v>
      </c>
      <c r="F66" s="44">
        <v>48531</v>
      </c>
      <c r="G66" s="44">
        <v>48662</v>
      </c>
      <c r="H66" s="44">
        <v>49611</v>
      </c>
      <c r="I66" s="44">
        <v>50559</v>
      </c>
      <c r="J66" s="44">
        <v>51508</v>
      </c>
      <c r="K66" s="44">
        <v>52457</v>
      </c>
      <c r="L66" s="44">
        <v>53407</v>
      </c>
      <c r="M66" s="44">
        <v>54355</v>
      </c>
      <c r="N66" s="44">
        <v>55304</v>
      </c>
      <c r="O66" s="44">
        <v>56253</v>
      </c>
      <c r="P66" s="44">
        <v>57202</v>
      </c>
      <c r="Q66" s="44">
        <v>58151</v>
      </c>
      <c r="R66" s="44">
        <v>59100</v>
      </c>
      <c r="S66" s="44">
        <v>60048</v>
      </c>
      <c r="T66" s="44">
        <v>60572</v>
      </c>
      <c r="U66" s="44">
        <v>61101</v>
      </c>
      <c r="V66" s="44">
        <v>61635</v>
      </c>
      <c r="W66" s="44">
        <v>62174</v>
      </c>
      <c r="X66" s="44">
        <v>62719</v>
      </c>
      <c r="Y66" s="44">
        <v>63269</v>
      </c>
      <c r="Z66" s="44">
        <v>63269</v>
      </c>
      <c r="AA66" s="44">
        <v>63269</v>
      </c>
      <c r="AB66" s="44">
        <v>63269</v>
      </c>
      <c r="AC66" s="44">
        <v>63269</v>
      </c>
      <c r="AD66" s="44">
        <v>63269</v>
      </c>
      <c r="AE66" s="44">
        <v>63269</v>
      </c>
      <c r="AF66" s="44">
        <v>63269</v>
      </c>
    </row>
    <row r="67" spans="1:32" s="3" customFormat="1">
      <c r="A67" s="15" t="s">
        <v>65</v>
      </c>
      <c r="B67" s="44">
        <v>44275</v>
      </c>
      <c r="C67" s="44">
        <v>44537</v>
      </c>
      <c r="D67" s="44">
        <v>44694</v>
      </c>
      <c r="E67" s="44">
        <v>44808</v>
      </c>
      <c r="F67" s="44">
        <v>44980</v>
      </c>
      <c r="G67" s="44">
        <v>45088</v>
      </c>
      <c r="H67" s="44">
        <v>45973</v>
      </c>
      <c r="I67" s="44">
        <v>46827</v>
      </c>
      <c r="J67" s="44">
        <v>47712</v>
      </c>
      <c r="K67" s="44">
        <v>48566</v>
      </c>
      <c r="L67" s="44">
        <v>49453</v>
      </c>
      <c r="M67" s="44">
        <v>50306</v>
      </c>
      <c r="N67" s="44">
        <v>51192</v>
      </c>
      <c r="O67" s="44">
        <v>52046</v>
      </c>
      <c r="P67" s="44">
        <v>52932</v>
      </c>
      <c r="Q67" s="44">
        <v>53786</v>
      </c>
      <c r="R67" s="44">
        <v>54671</v>
      </c>
      <c r="S67" s="44">
        <v>55525</v>
      </c>
      <c r="T67" s="44">
        <v>56004</v>
      </c>
      <c r="U67" s="44">
        <v>56487</v>
      </c>
      <c r="V67" s="44">
        <v>56975</v>
      </c>
      <c r="W67" s="44">
        <v>57467</v>
      </c>
      <c r="X67" s="44">
        <v>57965</v>
      </c>
      <c r="Y67" s="44">
        <v>58467</v>
      </c>
      <c r="Z67" s="44">
        <v>58467</v>
      </c>
      <c r="AA67" s="44">
        <v>58467</v>
      </c>
      <c r="AB67" s="44">
        <v>58467</v>
      </c>
      <c r="AC67" s="44">
        <v>58467</v>
      </c>
      <c r="AD67" s="44">
        <v>58467</v>
      </c>
      <c r="AE67" s="44">
        <v>58467</v>
      </c>
      <c r="AF67" s="44">
        <v>58467</v>
      </c>
    </row>
    <row r="68" spans="1:32" s="3" customFormat="1">
      <c r="A68" s="15" t="s">
        <v>66</v>
      </c>
      <c r="B68" s="44">
        <v>42700</v>
      </c>
      <c r="C68" s="44">
        <v>42819</v>
      </c>
      <c r="D68" s="44">
        <v>43013</v>
      </c>
      <c r="E68" s="44">
        <v>43162</v>
      </c>
      <c r="F68" s="44">
        <v>43367</v>
      </c>
      <c r="G68" s="44">
        <v>43506</v>
      </c>
      <c r="H68" s="44">
        <v>44391</v>
      </c>
      <c r="I68" s="44">
        <v>45246</v>
      </c>
      <c r="J68" s="44">
        <v>46131</v>
      </c>
      <c r="K68" s="44">
        <v>46985</v>
      </c>
      <c r="L68" s="44">
        <v>47871</v>
      </c>
      <c r="M68" s="44">
        <v>48724</v>
      </c>
      <c r="N68" s="44">
        <v>49611</v>
      </c>
      <c r="O68" s="44">
        <v>50465</v>
      </c>
      <c r="P68" s="44">
        <v>51350</v>
      </c>
      <c r="Q68" s="44">
        <v>52204</v>
      </c>
      <c r="R68" s="44">
        <v>53090</v>
      </c>
      <c r="S68" s="44">
        <v>53944</v>
      </c>
      <c r="T68" s="44">
        <v>54406</v>
      </c>
      <c r="U68" s="44">
        <v>54873</v>
      </c>
      <c r="V68" s="44">
        <v>55346</v>
      </c>
      <c r="W68" s="44">
        <v>55821</v>
      </c>
      <c r="X68" s="44">
        <v>56303</v>
      </c>
      <c r="Y68" s="44">
        <v>56789</v>
      </c>
      <c r="Z68" s="44">
        <v>56789</v>
      </c>
      <c r="AA68" s="44">
        <v>56789</v>
      </c>
      <c r="AB68" s="44">
        <v>56789</v>
      </c>
      <c r="AC68" s="44">
        <v>56789</v>
      </c>
      <c r="AD68" s="44">
        <v>56789</v>
      </c>
      <c r="AE68" s="44">
        <v>56789</v>
      </c>
      <c r="AF68" s="44">
        <v>56789</v>
      </c>
    </row>
    <row r="69" spans="1:32" s="23" customFormat="1" ht="18" thickBot="1">
      <c r="A69" s="25"/>
      <c r="B69" s="24" t="s">
        <v>10</v>
      </c>
      <c r="C69" s="24" t="s">
        <v>80</v>
      </c>
    </row>
    <row r="70" spans="1:32" s="3" customFormat="1" ht="13.5" thickTop="1">
      <c r="A70" s="15" t="s">
        <v>62</v>
      </c>
      <c r="B70" s="42">
        <v>61688</v>
      </c>
      <c r="C70" s="42">
        <v>63209</v>
      </c>
      <c r="D70" s="42">
        <v>64732</v>
      </c>
      <c r="E70" s="42">
        <v>66252</v>
      </c>
      <c r="F70" s="42">
        <v>67773</v>
      </c>
      <c r="G70" s="42">
        <v>69296</v>
      </c>
      <c r="H70" s="42">
        <v>70816</v>
      </c>
      <c r="I70" s="42">
        <v>72338</v>
      </c>
      <c r="J70" s="42">
        <v>73860</v>
      </c>
      <c r="K70" s="42">
        <v>75380</v>
      </c>
      <c r="L70" s="42">
        <v>76901</v>
      </c>
      <c r="M70" s="42">
        <v>78422</v>
      </c>
      <c r="N70" s="42">
        <v>79946</v>
      </c>
      <c r="O70" s="42">
        <v>81466</v>
      </c>
      <c r="P70" s="42">
        <v>82987</v>
      </c>
      <c r="Q70" s="42">
        <v>84511</v>
      </c>
      <c r="R70" s="42">
        <v>86031</v>
      </c>
      <c r="S70" s="42">
        <v>87553</v>
      </c>
      <c r="T70" s="42">
        <v>89003</v>
      </c>
      <c r="U70" s="42">
        <v>90484</v>
      </c>
      <c r="V70" s="42">
        <v>91987</v>
      </c>
      <c r="W70" s="42">
        <v>93371</v>
      </c>
      <c r="X70" s="42">
        <v>94777</v>
      </c>
      <c r="Y70" s="42">
        <v>96203</v>
      </c>
      <c r="Z70" s="42">
        <v>97648</v>
      </c>
      <c r="AA70" s="42">
        <v>99147</v>
      </c>
      <c r="AB70" s="42">
        <v>100671</v>
      </c>
      <c r="AC70" s="42">
        <v>102174</v>
      </c>
      <c r="AD70" s="42">
        <v>102174</v>
      </c>
      <c r="AE70" s="42">
        <v>102174</v>
      </c>
      <c r="AF70" s="42">
        <v>102174</v>
      </c>
    </row>
    <row r="71" spans="1:32" s="3" customFormat="1">
      <c r="A71" s="15" t="s">
        <v>63</v>
      </c>
      <c r="B71" s="42">
        <v>57884</v>
      </c>
      <c r="C71" s="42">
        <v>59027</v>
      </c>
      <c r="D71" s="42">
        <v>60168</v>
      </c>
      <c r="E71" s="42">
        <v>61306</v>
      </c>
      <c r="F71" s="42">
        <v>62450</v>
      </c>
      <c r="G71" s="42">
        <v>63589</v>
      </c>
      <c r="H71" s="42">
        <v>64732</v>
      </c>
      <c r="I71" s="42">
        <v>65873</v>
      </c>
      <c r="J71" s="42">
        <v>67014</v>
      </c>
      <c r="K71" s="42">
        <v>68155</v>
      </c>
      <c r="L71" s="42">
        <v>69296</v>
      </c>
      <c r="M71" s="42">
        <v>70436</v>
      </c>
      <c r="N71" s="42">
        <v>71577</v>
      </c>
      <c r="O71" s="42">
        <v>72717</v>
      </c>
      <c r="P71" s="42">
        <v>73860</v>
      </c>
      <c r="Q71" s="42">
        <v>75001</v>
      </c>
      <c r="R71" s="42">
        <v>76141</v>
      </c>
      <c r="S71" s="42">
        <v>77282</v>
      </c>
      <c r="T71" s="42">
        <v>78383</v>
      </c>
      <c r="U71" s="42">
        <v>79505</v>
      </c>
      <c r="V71" s="42">
        <v>80645</v>
      </c>
      <c r="W71" s="42">
        <v>81837</v>
      </c>
      <c r="X71" s="42">
        <v>83044</v>
      </c>
      <c r="Y71" s="42">
        <v>84269</v>
      </c>
      <c r="Z71" s="42">
        <v>85514</v>
      </c>
      <c r="AA71" s="42">
        <v>86806</v>
      </c>
      <c r="AB71" s="42">
        <v>88120</v>
      </c>
      <c r="AC71" s="42">
        <v>89434</v>
      </c>
      <c r="AD71" s="42">
        <v>89434</v>
      </c>
      <c r="AE71" s="42">
        <v>89434</v>
      </c>
      <c r="AF71" s="42">
        <v>89434</v>
      </c>
    </row>
    <row r="72" spans="1:32" s="3" customFormat="1">
      <c r="A72" s="15" t="s">
        <v>64</v>
      </c>
      <c r="B72" s="42">
        <v>54080</v>
      </c>
      <c r="C72" s="42">
        <v>55221</v>
      </c>
      <c r="D72" s="42">
        <v>56363</v>
      </c>
      <c r="E72" s="42">
        <v>57504</v>
      </c>
      <c r="F72" s="42">
        <v>58646</v>
      </c>
      <c r="G72" s="42">
        <v>59787</v>
      </c>
      <c r="H72" s="42">
        <v>60927</v>
      </c>
      <c r="I72" s="42">
        <v>62067</v>
      </c>
      <c r="J72" s="42">
        <v>63209</v>
      </c>
      <c r="K72" s="42">
        <v>64350</v>
      </c>
      <c r="L72" s="42">
        <v>65491</v>
      </c>
      <c r="M72" s="42">
        <v>66633</v>
      </c>
      <c r="N72" s="42">
        <v>67773</v>
      </c>
      <c r="O72" s="42">
        <v>68915</v>
      </c>
      <c r="P72" s="42">
        <v>70057</v>
      </c>
      <c r="Q72" s="42">
        <v>71198</v>
      </c>
      <c r="R72" s="42">
        <v>72338</v>
      </c>
      <c r="S72" s="42">
        <v>73479</v>
      </c>
      <c r="T72" s="42">
        <v>74546</v>
      </c>
      <c r="U72" s="42">
        <v>75637</v>
      </c>
      <c r="V72" s="42">
        <v>76753</v>
      </c>
      <c r="W72" s="42">
        <v>77879</v>
      </c>
      <c r="X72" s="42">
        <v>79016</v>
      </c>
      <c r="Y72" s="42">
        <v>80177</v>
      </c>
      <c r="Z72" s="42">
        <v>81352</v>
      </c>
      <c r="AA72" s="42">
        <v>82573</v>
      </c>
      <c r="AB72" s="42">
        <v>83816</v>
      </c>
      <c r="AC72" s="42">
        <v>85066</v>
      </c>
      <c r="AD72" s="42">
        <v>85066</v>
      </c>
      <c r="AE72" s="42">
        <v>85066</v>
      </c>
      <c r="AF72" s="42">
        <v>85066</v>
      </c>
    </row>
    <row r="73" spans="1:32" s="3" customFormat="1">
      <c r="A73" s="15" t="s">
        <v>65</v>
      </c>
      <c r="B73" s="42">
        <v>50276</v>
      </c>
      <c r="C73" s="42">
        <v>51307</v>
      </c>
      <c r="D73" s="42">
        <v>52369</v>
      </c>
      <c r="E73" s="42">
        <v>53397</v>
      </c>
      <c r="F73" s="42">
        <v>54462</v>
      </c>
      <c r="G73" s="42">
        <v>55490</v>
      </c>
      <c r="H73" s="42">
        <v>56553</v>
      </c>
      <c r="I73" s="42">
        <v>57580</v>
      </c>
      <c r="J73" s="42">
        <v>58646</v>
      </c>
      <c r="K73" s="42">
        <v>59672</v>
      </c>
      <c r="L73" s="42">
        <v>60737</v>
      </c>
      <c r="M73" s="42">
        <v>61764</v>
      </c>
      <c r="N73" s="42">
        <v>62829</v>
      </c>
      <c r="O73" s="42">
        <v>63856</v>
      </c>
      <c r="P73" s="42">
        <v>64922</v>
      </c>
      <c r="Q73" s="42">
        <v>65948</v>
      </c>
      <c r="R73" s="42">
        <v>67014</v>
      </c>
      <c r="S73" s="42">
        <v>68041</v>
      </c>
      <c r="T73" s="42">
        <v>69032</v>
      </c>
      <c r="U73" s="42">
        <v>70031</v>
      </c>
      <c r="V73" s="42">
        <v>71057</v>
      </c>
      <c r="W73" s="42">
        <v>72086</v>
      </c>
      <c r="X73" s="42">
        <v>73128</v>
      </c>
      <c r="Y73" s="42">
        <v>74188</v>
      </c>
      <c r="Z73" s="42">
        <v>75260</v>
      </c>
      <c r="AA73" s="42">
        <v>76379</v>
      </c>
      <c r="AB73" s="42">
        <v>77516</v>
      </c>
      <c r="AC73" s="42">
        <v>78671</v>
      </c>
      <c r="AD73" s="42">
        <v>78671</v>
      </c>
      <c r="AE73" s="42">
        <v>78671</v>
      </c>
      <c r="AF73" s="42">
        <v>78671</v>
      </c>
    </row>
    <row r="74" spans="1:32" s="3" customFormat="1">
      <c r="A74" s="15" t="s">
        <v>66</v>
      </c>
      <c r="B74" s="42">
        <v>48566</v>
      </c>
      <c r="C74" s="42">
        <v>49403</v>
      </c>
      <c r="D74" s="42">
        <v>50467</v>
      </c>
      <c r="E74" s="42">
        <v>51494</v>
      </c>
      <c r="F74" s="42">
        <v>52559</v>
      </c>
      <c r="G74" s="42">
        <v>53587</v>
      </c>
      <c r="H74" s="42">
        <v>54653</v>
      </c>
      <c r="I74" s="42">
        <v>55678</v>
      </c>
      <c r="J74" s="42">
        <v>56745</v>
      </c>
      <c r="K74" s="42">
        <v>57770</v>
      </c>
      <c r="L74" s="42">
        <v>58835</v>
      </c>
      <c r="M74" s="42">
        <v>59863</v>
      </c>
      <c r="N74" s="42">
        <v>60927</v>
      </c>
      <c r="O74" s="42">
        <v>61954</v>
      </c>
      <c r="P74" s="42">
        <v>63020</v>
      </c>
      <c r="Q74" s="42">
        <v>64046</v>
      </c>
      <c r="R74" s="42">
        <v>65110</v>
      </c>
      <c r="S74" s="42">
        <v>66140</v>
      </c>
      <c r="T74" s="42">
        <v>67129</v>
      </c>
      <c r="U74" s="42">
        <v>68128</v>
      </c>
      <c r="V74" s="42">
        <v>69153</v>
      </c>
      <c r="W74" s="42">
        <v>70151</v>
      </c>
      <c r="X74" s="42">
        <v>71160</v>
      </c>
      <c r="Y74" s="42">
        <v>72187</v>
      </c>
      <c r="Z74" s="42">
        <v>73225</v>
      </c>
      <c r="AA74" s="42">
        <v>74309</v>
      </c>
      <c r="AB74" s="42">
        <v>75411</v>
      </c>
      <c r="AC74" s="42">
        <v>76535</v>
      </c>
      <c r="AD74" s="42">
        <v>76535</v>
      </c>
      <c r="AE74" s="42">
        <v>76535</v>
      </c>
      <c r="AF74" s="42">
        <v>76535</v>
      </c>
    </row>
    <row r="75" spans="1:32" s="23" customFormat="1" ht="18" thickBot="1">
      <c r="A75" s="25"/>
      <c r="B75" s="24" t="s">
        <v>11</v>
      </c>
      <c r="C75" s="24" t="s">
        <v>89</v>
      </c>
    </row>
    <row r="76" spans="1:32" s="3" customFormat="1" ht="13.5" thickTop="1">
      <c r="A76" s="15" t="s">
        <v>62</v>
      </c>
      <c r="B76" s="48">
        <v>57710.6</v>
      </c>
      <c r="C76" s="48">
        <v>58983.6</v>
      </c>
      <c r="D76" s="48">
        <v>60287</v>
      </c>
      <c r="E76" s="48">
        <v>61618.9</v>
      </c>
      <c r="F76" s="48">
        <v>62979.3</v>
      </c>
      <c r="G76" s="48">
        <v>64373.9</v>
      </c>
      <c r="H76" s="48">
        <v>65797</v>
      </c>
      <c r="I76" s="48">
        <v>67250.5</v>
      </c>
      <c r="J76" s="48">
        <v>68740.100000000006</v>
      </c>
      <c r="K76" s="48">
        <v>70260.100000000006</v>
      </c>
      <c r="L76" s="48">
        <v>71816.2</v>
      </c>
      <c r="M76" s="48">
        <v>73231.7</v>
      </c>
      <c r="N76" s="48">
        <v>74673.8</v>
      </c>
      <c r="O76" s="48">
        <v>76144.399999999994</v>
      </c>
      <c r="P76" s="48">
        <v>77643.5</v>
      </c>
      <c r="Q76" s="48">
        <v>79176.800000000003</v>
      </c>
      <c r="R76" s="48">
        <v>80738.600000000006</v>
      </c>
      <c r="S76" s="48">
        <v>82330.8</v>
      </c>
      <c r="T76" s="48">
        <v>83957.2</v>
      </c>
      <c r="U76" s="48">
        <v>85612.099999999991</v>
      </c>
      <c r="V76" s="48">
        <v>87301.2</v>
      </c>
      <c r="W76" s="48">
        <v>88811.7</v>
      </c>
      <c r="X76" s="48">
        <v>90345</v>
      </c>
      <c r="Y76" s="48">
        <v>91906.8</v>
      </c>
      <c r="Z76" s="48">
        <v>93495.2</v>
      </c>
      <c r="AA76" s="48">
        <v>95112.099999999991</v>
      </c>
      <c r="AB76" s="48">
        <v>96523.8</v>
      </c>
      <c r="AC76" s="48">
        <v>97954.499999999985</v>
      </c>
      <c r="AD76" s="48">
        <v>99402.299999999988</v>
      </c>
      <c r="AE76" s="48">
        <v>100872.9</v>
      </c>
      <c r="AF76" s="48">
        <v>102366.3</v>
      </c>
    </row>
    <row r="77" spans="1:32" s="3" customFormat="1">
      <c r="A77" s="15" t="s">
        <v>63</v>
      </c>
      <c r="B77" s="48">
        <v>53152.5</v>
      </c>
      <c r="C77" s="48">
        <v>54193.700000000004</v>
      </c>
      <c r="D77" s="48">
        <v>55255.799999999996</v>
      </c>
      <c r="E77" s="48">
        <v>56340.7</v>
      </c>
      <c r="F77" s="48">
        <v>57444.6</v>
      </c>
      <c r="G77" s="48">
        <v>58569.4</v>
      </c>
      <c r="H77" s="48">
        <v>59718.9</v>
      </c>
      <c r="I77" s="48">
        <v>60891.200000000004</v>
      </c>
      <c r="J77" s="48">
        <v>62086.299999999996</v>
      </c>
      <c r="K77" s="48">
        <v>63306.1</v>
      </c>
      <c r="L77" s="48">
        <v>64552.5</v>
      </c>
      <c r="M77" s="48">
        <v>65694.399999999994</v>
      </c>
      <c r="N77" s="48">
        <v>66857.2</v>
      </c>
      <c r="O77" s="48">
        <v>68040.900000000009</v>
      </c>
      <c r="P77" s="48">
        <v>69243.600000000006</v>
      </c>
      <c r="Q77" s="48">
        <v>70471</v>
      </c>
      <c r="R77" s="48">
        <v>71580.600000000006</v>
      </c>
      <c r="S77" s="48">
        <v>72707.3</v>
      </c>
      <c r="T77" s="48">
        <v>73853</v>
      </c>
      <c r="U77" s="48">
        <v>75017.7</v>
      </c>
      <c r="V77" s="48">
        <v>76203.3</v>
      </c>
      <c r="W77" s="48">
        <v>77252.099999999991</v>
      </c>
      <c r="X77" s="48">
        <v>78319.899999999994</v>
      </c>
      <c r="Y77" s="48">
        <v>79397.2</v>
      </c>
      <c r="Z77" s="48">
        <v>80497.3</v>
      </c>
      <c r="AA77" s="48">
        <v>81605</v>
      </c>
      <c r="AB77" s="48">
        <v>82570.2</v>
      </c>
      <c r="AC77" s="48">
        <v>83550.600000000006</v>
      </c>
      <c r="AD77" s="48">
        <v>84536.7</v>
      </c>
      <c r="AE77" s="48">
        <v>85534.2</v>
      </c>
      <c r="AF77" s="48">
        <v>86543.1</v>
      </c>
    </row>
    <row r="78" spans="1:32" s="3" customFormat="1">
      <c r="A78" s="15" t="s">
        <v>64</v>
      </c>
      <c r="B78" s="48">
        <v>49688.799999999996</v>
      </c>
      <c r="C78" s="48">
        <v>50661.599999999999</v>
      </c>
      <c r="D78" s="48">
        <v>51653.4</v>
      </c>
      <c r="E78" s="48">
        <v>52664.200000000004</v>
      </c>
      <c r="F78" s="48">
        <v>53695.9</v>
      </c>
      <c r="G78" s="48">
        <v>54746.6</v>
      </c>
      <c r="H78" s="48">
        <v>55818.2</v>
      </c>
      <c r="I78" s="48">
        <v>56912.600000000006</v>
      </c>
      <c r="J78" s="48">
        <v>58029.8</v>
      </c>
      <c r="K78" s="48">
        <v>59169.8</v>
      </c>
      <c r="L78" s="48">
        <v>60330.7</v>
      </c>
      <c r="M78" s="48">
        <v>61396.6</v>
      </c>
      <c r="N78" s="48">
        <v>62483.4</v>
      </c>
      <c r="O78" s="48">
        <v>63583.499999999993</v>
      </c>
      <c r="P78" s="48">
        <v>64710.2</v>
      </c>
      <c r="Q78" s="48">
        <v>65855.900000000009</v>
      </c>
      <c r="R78" s="48">
        <v>66889.5</v>
      </c>
      <c r="S78" s="48">
        <v>67944</v>
      </c>
      <c r="T78" s="48">
        <v>69011.8</v>
      </c>
      <c r="U78" s="48">
        <v>70100.5</v>
      </c>
      <c r="V78" s="48">
        <v>71202.5</v>
      </c>
      <c r="W78" s="48">
        <v>72186.7</v>
      </c>
      <c r="X78" s="48">
        <v>73178.5</v>
      </c>
      <c r="Y78" s="48">
        <v>74189.3</v>
      </c>
      <c r="Z78" s="48">
        <v>75215.3</v>
      </c>
      <c r="AA78" s="48">
        <v>76247</v>
      </c>
      <c r="AB78" s="48">
        <v>77151.399999999994</v>
      </c>
      <c r="AC78" s="48">
        <v>78065.3</v>
      </c>
      <c r="AD78" s="48">
        <v>78984.899999999994</v>
      </c>
      <c r="AE78" s="48">
        <v>79917.8</v>
      </c>
      <c r="AF78" s="48">
        <v>80860.2</v>
      </c>
    </row>
    <row r="79" spans="1:32" s="3" customFormat="1">
      <c r="A79" s="15" t="s">
        <v>65</v>
      </c>
      <c r="B79" s="48">
        <v>47163.7</v>
      </c>
      <c r="C79" s="48">
        <v>48089</v>
      </c>
      <c r="D79" s="48">
        <v>49025.7</v>
      </c>
      <c r="E79" s="48">
        <v>49985.2</v>
      </c>
      <c r="F79" s="48">
        <v>50961.8</v>
      </c>
      <c r="G79" s="48">
        <v>51961.200000000004</v>
      </c>
      <c r="H79" s="48">
        <v>52973.9</v>
      </c>
      <c r="I79" s="48">
        <v>54013.2</v>
      </c>
      <c r="J79" s="48">
        <v>55071.500000000007</v>
      </c>
      <c r="K79" s="48">
        <v>56150.7</v>
      </c>
      <c r="L79" s="48">
        <v>57250.799999999996</v>
      </c>
      <c r="M79" s="48">
        <v>58259.7</v>
      </c>
      <c r="N79" s="48">
        <v>59291.4</v>
      </c>
      <c r="O79" s="48">
        <v>60338.299999999996</v>
      </c>
      <c r="P79" s="48">
        <v>61402.3</v>
      </c>
      <c r="Q79" s="48">
        <v>62489.1</v>
      </c>
      <c r="R79" s="48">
        <v>63473.299999999996</v>
      </c>
      <c r="S79" s="48">
        <v>64468.9</v>
      </c>
      <c r="T79" s="48">
        <v>65481.599999999999</v>
      </c>
      <c r="U79" s="48">
        <v>66513.3</v>
      </c>
      <c r="V79" s="48">
        <v>67558.3</v>
      </c>
      <c r="W79" s="48">
        <v>68489.3</v>
      </c>
      <c r="X79" s="48">
        <v>69431.7</v>
      </c>
      <c r="Y79" s="48">
        <v>70389.3</v>
      </c>
      <c r="Z79" s="48">
        <v>71356.399999999994</v>
      </c>
      <c r="AA79" s="48">
        <v>72342.5</v>
      </c>
      <c r="AB79" s="48">
        <v>73195.600000000006</v>
      </c>
      <c r="AC79" s="48">
        <v>74063.899999999994</v>
      </c>
      <c r="AD79" s="48">
        <v>74937.900000000009</v>
      </c>
      <c r="AE79" s="48">
        <v>75823.3</v>
      </c>
      <c r="AF79" s="48">
        <v>76716.3</v>
      </c>
    </row>
    <row r="80" spans="1:32" s="3" customFormat="1">
      <c r="A80" s="15" t="s">
        <v>66</v>
      </c>
      <c r="B80" s="48">
        <v>45396.700000000004</v>
      </c>
      <c r="C80" s="48">
        <v>46285.9</v>
      </c>
      <c r="D80" s="48">
        <v>47190.3</v>
      </c>
      <c r="E80" s="48">
        <v>48109.9</v>
      </c>
      <c r="F80" s="48">
        <v>49052.3</v>
      </c>
      <c r="G80" s="48">
        <v>50008</v>
      </c>
      <c r="H80" s="48">
        <v>50986.500000000007</v>
      </c>
      <c r="I80" s="48">
        <v>51984.000000000007</v>
      </c>
      <c r="J80" s="48">
        <v>53002.399999999994</v>
      </c>
      <c r="K80" s="48">
        <v>54039.8</v>
      </c>
      <c r="L80" s="48">
        <v>55098.1</v>
      </c>
      <c r="M80" s="48">
        <v>56070.9</v>
      </c>
      <c r="N80" s="48">
        <v>57060.799999999996</v>
      </c>
      <c r="O80" s="48">
        <v>58067.8</v>
      </c>
      <c r="P80" s="48">
        <v>59090</v>
      </c>
      <c r="Q80" s="48">
        <v>60138.799999999996</v>
      </c>
      <c r="R80" s="48">
        <v>61081.200000000004</v>
      </c>
      <c r="S80" s="48">
        <v>62042.600000000006</v>
      </c>
      <c r="T80" s="48">
        <v>63015.4</v>
      </c>
      <c r="U80" s="48">
        <v>64007.199999999997</v>
      </c>
      <c r="V80" s="48">
        <v>65012.3</v>
      </c>
      <c r="W80" s="48">
        <v>65907.199999999997</v>
      </c>
      <c r="X80" s="48">
        <v>66813.5</v>
      </c>
      <c r="Y80" s="48">
        <v>67733.100000000006</v>
      </c>
      <c r="Z80" s="48">
        <v>68669.8</v>
      </c>
      <c r="AA80" s="48">
        <v>69612.2</v>
      </c>
      <c r="AB80" s="48">
        <v>70438.7</v>
      </c>
      <c r="AC80" s="48">
        <v>71267.099999999991</v>
      </c>
      <c r="AD80" s="48">
        <v>72108.800000000003</v>
      </c>
      <c r="AE80" s="48">
        <v>72960</v>
      </c>
      <c r="AF80" s="48">
        <v>73820.7</v>
      </c>
    </row>
    <row r="81" spans="1:42" s="23" customFormat="1" ht="18" thickBot="1">
      <c r="A81" s="25"/>
      <c r="B81" s="24" t="s">
        <v>12</v>
      </c>
      <c r="C81" s="24" t="s">
        <v>90</v>
      </c>
      <c r="D81" s="25"/>
      <c r="E81" s="25"/>
      <c r="F81" s="25"/>
      <c r="G81" s="25"/>
      <c r="H81" s="25"/>
      <c r="I81" s="25"/>
      <c r="J81" s="25"/>
      <c r="K81" s="25"/>
      <c r="L81" s="25"/>
      <c r="M81" s="25"/>
      <c r="N81" s="25"/>
      <c r="O81" s="25"/>
      <c r="P81" s="25"/>
      <c r="Q81" s="25"/>
      <c r="R81" s="25"/>
      <c r="S81" s="25"/>
      <c r="T81" s="25"/>
      <c r="U81" s="25"/>
      <c r="V81" s="25"/>
      <c r="W81" s="25"/>
      <c r="X81" s="25"/>
      <c r="Y81" s="25"/>
      <c r="Z81" s="25"/>
    </row>
    <row r="82" spans="1:42" s="3" customFormat="1" ht="13.5" thickTop="1">
      <c r="A82" s="15" t="s">
        <v>62</v>
      </c>
      <c r="B82" s="45">
        <v>58942.080000000002</v>
      </c>
      <c r="C82" s="45">
        <v>59500.44</v>
      </c>
      <c r="D82" s="45">
        <v>59857.919999999998</v>
      </c>
      <c r="E82" s="45">
        <v>60194.879999999997</v>
      </c>
      <c r="F82" s="45">
        <v>60564.24</v>
      </c>
      <c r="G82" s="45">
        <v>60879.6</v>
      </c>
      <c r="H82" s="45">
        <v>62244.72</v>
      </c>
      <c r="I82" s="45">
        <v>63612</v>
      </c>
      <c r="J82" s="45">
        <v>64978.2</v>
      </c>
      <c r="K82" s="45">
        <v>66344.399999999994</v>
      </c>
      <c r="L82" s="45">
        <v>67711.679999999993</v>
      </c>
      <c r="M82" s="45">
        <v>69076.800000000003</v>
      </c>
      <c r="N82" s="45">
        <v>70444.08</v>
      </c>
      <c r="O82" s="45">
        <v>71810.28</v>
      </c>
      <c r="P82" s="45">
        <v>73176.479999999996</v>
      </c>
      <c r="Q82" s="45">
        <v>74543.759999999995</v>
      </c>
      <c r="R82" s="45">
        <v>75909.960000000006</v>
      </c>
      <c r="S82" s="45">
        <v>77276.160000000003</v>
      </c>
      <c r="T82" s="45">
        <v>77968.44</v>
      </c>
      <c r="U82" s="45">
        <v>78666.12</v>
      </c>
      <c r="V82" s="45">
        <v>79372.44</v>
      </c>
      <c r="W82" s="45">
        <v>80085.240000000005</v>
      </c>
      <c r="X82" s="45">
        <v>80805.600000000006</v>
      </c>
      <c r="Y82" s="45">
        <v>81532.44</v>
      </c>
      <c r="Z82" s="45">
        <v>82266.23</v>
      </c>
      <c r="AA82" s="14"/>
      <c r="AB82" s="5"/>
      <c r="AC82" s="5"/>
      <c r="AD82" s="5"/>
      <c r="AE82" s="5"/>
      <c r="AF82" s="5"/>
    </row>
    <row r="83" spans="1:42" s="3" customFormat="1">
      <c r="A83" s="15" t="s">
        <v>63</v>
      </c>
      <c r="B83" s="45">
        <v>55162.080000000002</v>
      </c>
      <c r="C83" s="45">
        <v>55418.04</v>
      </c>
      <c r="D83" s="45">
        <v>55499.040000000001</v>
      </c>
      <c r="E83" s="45">
        <v>55573.56</v>
      </c>
      <c r="F83" s="45">
        <v>55682.64</v>
      </c>
      <c r="G83" s="45">
        <v>55755</v>
      </c>
      <c r="H83" s="45">
        <v>56779.92</v>
      </c>
      <c r="I83" s="45">
        <v>57803.76</v>
      </c>
      <c r="J83" s="45">
        <v>58828.68</v>
      </c>
      <c r="K83" s="45">
        <v>59854.68</v>
      </c>
      <c r="L83" s="45">
        <v>60879.6</v>
      </c>
      <c r="M83" s="45">
        <v>61903.44</v>
      </c>
      <c r="N83" s="45">
        <v>62928.36</v>
      </c>
      <c r="O83" s="45">
        <v>63953.279999999999</v>
      </c>
      <c r="P83" s="45">
        <v>64978.2</v>
      </c>
      <c r="Q83" s="45">
        <v>66003.12</v>
      </c>
      <c r="R83" s="45">
        <v>67028.039999999994</v>
      </c>
      <c r="S83" s="45">
        <v>68051.88</v>
      </c>
      <c r="T83" s="45">
        <v>68652.36</v>
      </c>
      <c r="U83" s="45">
        <v>69258.240000000005</v>
      </c>
      <c r="V83" s="45">
        <v>69869.52</v>
      </c>
      <c r="W83" s="45">
        <v>70486.2</v>
      </c>
      <c r="X83" s="45">
        <v>71110.44</v>
      </c>
      <c r="Y83" s="45">
        <v>71741.16</v>
      </c>
      <c r="Z83" s="45">
        <v>72386.83</v>
      </c>
      <c r="AA83" s="5"/>
      <c r="AB83" s="5"/>
      <c r="AC83" s="5"/>
      <c r="AD83" s="5"/>
      <c r="AE83" s="5"/>
      <c r="AF83" s="5"/>
    </row>
    <row r="84" spans="1:42" s="3" customFormat="1">
      <c r="A84" s="15" t="s">
        <v>64</v>
      </c>
      <c r="B84" s="45">
        <v>51382.080000000002</v>
      </c>
      <c r="C84" s="45">
        <v>51707.16</v>
      </c>
      <c r="D84" s="45">
        <v>51867</v>
      </c>
      <c r="E84" s="45">
        <v>52017.120000000003</v>
      </c>
      <c r="F84" s="45">
        <v>52197.48</v>
      </c>
      <c r="G84" s="45">
        <v>52338.96</v>
      </c>
      <c r="H84" s="45">
        <v>53363.88</v>
      </c>
      <c r="I84" s="45">
        <v>54387.72</v>
      </c>
      <c r="J84" s="45">
        <v>55412.639999999999</v>
      </c>
      <c r="K84" s="45">
        <v>56437.56</v>
      </c>
      <c r="L84" s="45">
        <v>57463.56</v>
      </c>
      <c r="M84" s="45">
        <v>58487.4</v>
      </c>
      <c r="N84" s="45">
        <v>59512.32</v>
      </c>
      <c r="O84" s="45">
        <v>60537.24</v>
      </c>
      <c r="P84" s="45">
        <v>61561.08</v>
      </c>
      <c r="Q84" s="45">
        <v>62587.08</v>
      </c>
      <c r="R84" s="45">
        <v>63612</v>
      </c>
      <c r="S84" s="45">
        <v>64635.839999999997</v>
      </c>
      <c r="T84" s="45">
        <v>65201.760000000002</v>
      </c>
      <c r="U84" s="45">
        <v>65773.08</v>
      </c>
      <c r="V84" s="45">
        <v>66349.8</v>
      </c>
      <c r="W84" s="45">
        <v>66931.92</v>
      </c>
      <c r="X84" s="45">
        <v>67520.52</v>
      </c>
      <c r="Y84" s="45">
        <v>68115.600000000006</v>
      </c>
      <c r="Z84" s="45">
        <v>68728.639999999999</v>
      </c>
      <c r="AA84" s="5"/>
      <c r="AB84" s="5"/>
      <c r="AC84" s="5"/>
      <c r="AD84" s="5"/>
      <c r="AE84" s="5"/>
      <c r="AF84" s="5"/>
    </row>
    <row r="85" spans="1:42" s="3" customFormat="1">
      <c r="A85" s="15" t="s">
        <v>65</v>
      </c>
      <c r="B85" s="45">
        <v>47602.080000000002</v>
      </c>
      <c r="C85" s="45">
        <v>47885.04</v>
      </c>
      <c r="D85" s="45">
        <v>48053.52</v>
      </c>
      <c r="E85" s="45">
        <v>48175.56</v>
      </c>
      <c r="F85" s="45">
        <v>48362.400000000001</v>
      </c>
      <c r="G85" s="45">
        <v>48479.040000000001</v>
      </c>
      <c r="H85" s="45">
        <v>49434.84</v>
      </c>
      <c r="I85" s="45">
        <v>50357.16</v>
      </c>
      <c r="J85" s="45">
        <v>51312.959999999999</v>
      </c>
      <c r="K85" s="45">
        <v>52235.28</v>
      </c>
      <c r="L85" s="45">
        <v>53193.24</v>
      </c>
      <c r="M85" s="45">
        <v>54114.48</v>
      </c>
      <c r="N85" s="45">
        <v>55071.360000000001</v>
      </c>
      <c r="O85" s="45">
        <v>55993.68</v>
      </c>
      <c r="P85" s="45">
        <v>56950.559999999998</v>
      </c>
      <c r="Q85" s="45">
        <v>57872.88</v>
      </c>
      <c r="R85" s="45">
        <v>58828.68</v>
      </c>
      <c r="S85" s="45">
        <v>59751</v>
      </c>
      <c r="T85" s="45">
        <v>60268.32</v>
      </c>
      <c r="U85" s="45">
        <v>60789.96</v>
      </c>
      <c r="V85" s="45">
        <v>61317</v>
      </c>
      <c r="W85" s="45">
        <v>61848.36</v>
      </c>
      <c r="X85" s="45">
        <v>62385.120000000003</v>
      </c>
      <c r="Y85" s="45">
        <v>62928.36</v>
      </c>
      <c r="Z85" s="45">
        <v>63494.720000000001</v>
      </c>
      <c r="AA85" s="5"/>
      <c r="AB85" s="5"/>
      <c r="AC85" s="5"/>
      <c r="AD85" s="5"/>
      <c r="AE85" s="5"/>
      <c r="AF85" s="5"/>
    </row>
    <row r="86" spans="1:42" s="3" customFormat="1">
      <c r="A86" s="15" t="s">
        <v>66</v>
      </c>
      <c r="B86" s="45">
        <v>45900</v>
      </c>
      <c r="C86" s="45">
        <v>46028.52</v>
      </c>
      <c r="D86" s="45">
        <v>46238.04</v>
      </c>
      <c r="E86" s="45">
        <v>46398.96</v>
      </c>
      <c r="F86" s="45">
        <v>46620.36</v>
      </c>
      <c r="G86" s="45">
        <v>46770.48</v>
      </c>
      <c r="H86" s="45">
        <v>47726.28</v>
      </c>
      <c r="I86" s="45">
        <v>48649.68</v>
      </c>
      <c r="J86" s="45">
        <v>49605.48</v>
      </c>
      <c r="K86" s="45">
        <v>50527.8</v>
      </c>
      <c r="L86" s="45">
        <v>51484.68</v>
      </c>
      <c r="M86" s="45">
        <v>52405.919999999998</v>
      </c>
      <c r="N86" s="45">
        <v>53363.88</v>
      </c>
      <c r="O86" s="45">
        <v>54286.2</v>
      </c>
      <c r="P86" s="45">
        <v>55242</v>
      </c>
      <c r="Q86" s="45">
        <v>56164.32</v>
      </c>
      <c r="R86" s="45">
        <v>57121.2</v>
      </c>
      <c r="S86" s="45">
        <v>58043.519999999997</v>
      </c>
      <c r="T86" s="45">
        <v>58542.48</v>
      </c>
      <c r="U86" s="45">
        <v>59046.84</v>
      </c>
      <c r="V86" s="45">
        <v>59557.68</v>
      </c>
      <c r="W86" s="45">
        <v>60070.68</v>
      </c>
      <c r="X86" s="45">
        <v>60591.24</v>
      </c>
      <c r="Y86" s="45">
        <v>61116.12</v>
      </c>
      <c r="Z86" s="45">
        <v>61666.17</v>
      </c>
      <c r="AA86" s="4"/>
      <c r="AB86" s="5"/>
      <c r="AC86" s="5"/>
      <c r="AD86" s="5"/>
      <c r="AE86" s="5"/>
      <c r="AF86" s="5"/>
    </row>
    <row r="87" spans="1:42" s="23" customFormat="1" ht="18" thickBot="1">
      <c r="A87" s="25"/>
      <c r="B87" s="24" t="s">
        <v>13</v>
      </c>
      <c r="C87" s="24" t="s">
        <v>91</v>
      </c>
    </row>
    <row r="88" spans="1:42" s="3" customFormat="1" ht="13.5" thickTop="1">
      <c r="A88" s="15" t="s">
        <v>62</v>
      </c>
      <c r="B88" s="45">
        <v>60610</v>
      </c>
      <c r="C88" s="45">
        <v>61857</v>
      </c>
      <c r="D88" s="45">
        <v>63042</v>
      </c>
      <c r="E88" s="45">
        <v>64289</v>
      </c>
      <c r="F88" s="45">
        <v>65490</v>
      </c>
      <c r="G88" s="45">
        <v>66706</v>
      </c>
      <c r="H88" s="45">
        <v>67922</v>
      </c>
      <c r="I88" s="45">
        <v>69107</v>
      </c>
      <c r="J88" s="45">
        <v>70323</v>
      </c>
      <c r="K88" s="45">
        <v>71554</v>
      </c>
      <c r="L88" s="45">
        <v>72770</v>
      </c>
      <c r="M88" s="45">
        <v>73986</v>
      </c>
      <c r="N88" s="45">
        <v>75202</v>
      </c>
      <c r="O88" s="45">
        <v>76403</v>
      </c>
      <c r="P88" s="45">
        <v>77726</v>
      </c>
      <c r="Q88" s="45">
        <v>79048</v>
      </c>
      <c r="R88" s="45">
        <v>80340</v>
      </c>
      <c r="S88" s="45">
        <v>81662</v>
      </c>
      <c r="T88" s="45">
        <v>82985</v>
      </c>
      <c r="U88" s="45">
        <v>84292</v>
      </c>
      <c r="V88" s="45">
        <v>85614</v>
      </c>
      <c r="W88" s="45">
        <v>86952</v>
      </c>
      <c r="X88" s="45">
        <v>88244</v>
      </c>
      <c r="Y88" s="45">
        <v>89566</v>
      </c>
      <c r="Z88" s="45">
        <v>90889</v>
      </c>
      <c r="AA88" s="45">
        <v>92181</v>
      </c>
      <c r="AB88" s="45">
        <v>93549</v>
      </c>
      <c r="AC88" s="45">
        <v>94917</v>
      </c>
      <c r="AD88" s="45">
        <v>96300</v>
      </c>
      <c r="AE88" s="45">
        <v>97714</v>
      </c>
      <c r="AF88" s="45">
        <v>99142</v>
      </c>
      <c r="AG88" s="45">
        <v>100562</v>
      </c>
      <c r="AH88" s="45">
        <v>101991</v>
      </c>
      <c r="AI88" s="45">
        <v>103450</v>
      </c>
      <c r="AJ88" s="45">
        <v>104925</v>
      </c>
      <c r="AK88" s="45">
        <v>106430</v>
      </c>
      <c r="AL88" s="45">
        <v>107843</v>
      </c>
      <c r="AM88" s="45">
        <v>109287</v>
      </c>
      <c r="AN88" s="45">
        <v>110746</v>
      </c>
      <c r="AO88" s="45">
        <v>112221</v>
      </c>
      <c r="AP88" s="45">
        <v>113726</v>
      </c>
    </row>
    <row r="89" spans="1:42" s="3" customFormat="1">
      <c r="A89" s="15" t="s">
        <v>63</v>
      </c>
      <c r="B89" s="45">
        <v>56567</v>
      </c>
      <c r="C89" s="45">
        <v>57692</v>
      </c>
      <c r="D89" s="45">
        <v>58802</v>
      </c>
      <c r="E89" s="45">
        <v>59926</v>
      </c>
      <c r="F89" s="45">
        <v>61051</v>
      </c>
      <c r="G89" s="45">
        <v>62161</v>
      </c>
      <c r="H89" s="45">
        <v>63286</v>
      </c>
      <c r="I89" s="45">
        <v>64410</v>
      </c>
      <c r="J89" s="45">
        <v>65535</v>
      </c>
      <c r="K89" s="45">
        <v>66675</v>
      </c>
      <c r="L89" s="45">
        <v>67785</v>
      </c>
      <c r="M89" s="45">
        <v>68894</v>
      </c>
      <c r="N89" s="45">
        <v>70004</v>
      </c>
      <c r="O89" s="45">
        <v>71159</v>
      </c>
      <c r="P89" s="45">
        <v>72360</v>
      </c>
      <c r="Q89" s="45">
        <v>73576</v>
      </c>
      <c r="R89" s="45">
        <v>74777</v>
      </c>
      <c r="S89" s="45">
        <v>76008</v>
      </c>
      <c r="T89" s="45">
        <v>77209</v>
      </c>
      <c r="U89" s="45">
        <v>78440</v>
      </c>
      <c r="V89" s="45">
        <v>79641</v>
      </c>
      <c r="W89" s="45">
        <v>80842</v>
      </c>
      <c r="X89" s="45">
        <v>82073</v>
      </c>
      <c r="Y89" s="45">
        <v>83289</v>
      </c>
      <c r="Z89" s="45">
        <v>84505</v>
      </c>
      <c r="AA89" s="45">
        <v>85690</v>
      </c>
      <c r="AB89" s="45">
        <v>86937</v>
      </c>
      <c r="AC89" s="45">
        <v>88198</v>
      </c>
      <c r="AD89" s="45">
        <v>89475</v>
      </c>
      <c r="AE89" s="45">
        <v>90782</v>
      </c>
      <c r="AF89" s="45">
        <v>92105</v>
      </c>
      <c r="AG89" s="45">
        <v>93418</v>
      </c>
      <c r="AH89" s="45">
        <v>94741</v>
      </c>
      <c r="AI89" s="45">
        <v>96094</v>
      </c>
      <c r="AJ89" s="45">
        <v>97462</v>
      </c>
      <c r="AK89" s="45">
        <v>98845</v>
      </c>
      <c r="AL89" s="45">
        <v>100152</v>
      </c>
      <c r="AM89" s="45">
        <v>101490</v>
      </c>
      <c r="AN89" s="45">
        <v>102842</v>
      </c>
      <c r="AO89" s="45">
        <v>104210</v>
      </c>
      <c r="AP89" s="45">
        <v>105594</v>
      </c>
    </row>
    <row r="90" spans="1:42" s="3" customFormat="1">
      <c r="A90" s="15" t="s">
        <v>64</v>
      </c>
      <c r="B90" s="45">
        <v>53193</v>
      </c>
      <c r="C90" s="45">
        <v>54226</v>
      </c>
      <c r="D90" s="45">
        <v>55260</v>
      </c>
      <c r="E90" s="45">
        <v>56309</v>
      </c>
      <c r="F90" s="45">
        <v>57358</v>
      </c>
      <c r="G90" s="45">
        <v>58391</v>
      </c>
      <c r="H90" s="45">
        <v>59440</v>
      </c>
      <c r="I90" s="45">
        <v>60489</v>
      </c>
      <c r="J90" s="45">
        <v>61522</v>
      </c>
      <c r="K90" s="45">
        <v>62571</v>
      </c>
      <c r="L90" s="45">
        <v>63590</v>
      </c>
      <c r="M90" s="45">
        <v>64654</v>
      </c>
      <c r="N90" s="45">
        <v>65687</v>
      </c>
      <c r="O90" s="45">
        <v>66751</v>
      </c>
      <c r="P90" s="45">
        <v>67861</v>
      </c>
      <c r="Q90" s="45">
        <v>69016</v>
      </c>
      <c r="R90" s="45">
        <v>70126</v>
      </c>
      <c r="S90" s="45">
        <v>71235</v>
      </c>
      <c r="T90" s="45">
        <v>72390</v>
      </c>
      <c r="U90" s="45">
        <v>73530</v>
      </c>
      <c r="V90" s="45">
        <v>74640</v>
      </c>
      <c r="W90" s="45">
        <v>75765</v>
      </c>
      <c r="X90" s="45">
        <v>76920</v>
      </c>
      <c r="Y90" s="45">
        <v>78030</v>
      </c>
      <c r="Z90" s="45">
        <v>79154</v>
      </c>
      <c r="AA90" s="45">
        <v>80279</v>
      </c>
      <c r="AB90" s="45">
        <v>81434</v>
      </c>
      <c r="AC90" s="45">
        <v>82605</v>
      </c>
      <c r="AD90" s="45">
        <v>83806</v>
      </c>
      <c r="AE90" s="45">
        <v>85022</v>
      </c>
      <c r="AF90" s="45">
        <v>86253</v>
      </c>
      <c r="AG90" s="45">
        <v>87475</v>
      </c>
      <c r="AH90" s="45">
        <v>88706</v>
      </c>
      <c r="AI90" s="45">
        <v>89968</v>
      </c>
      <c r="AJ90" s="45">
        <v>91245</v>
      </c>
      <c r="AK90" s="45">
        <v>92537</v>
      </c>
      <c r="AL90" s="45">
        <v>93768</v>
      </c>
      <c r="AM90" s="45">
        <v>95014</v>
      </c>
      <c r="AN90" s="45">
        <v>96276</v>
      </c>
      <c r="AO90" s="45">
        <v>97553</v>
      </c>
      <c r="AP90" s="45">
        <v>98845</v>
      </c>
    </row>
    <row r="91" spans="1:42" s="3" customFormat="1">
      <c r="A91" s="15" t="s">
        <v>65</v>
      </c>
      <c r="B91" s="45">
        <v>50472</v>
      </c>
      <c r="C91" s="45">
        <v>51460</v>
      </c>
      <c r="D91" s="45">
        <v>52433</v>
      </c>
      <c r="E91" s="45">
        <v>53421</v>
      </c>
      <c r="F91" s="45">
        <v>54409</v>
      </c>
      <c r="G91" s="45">
        <v>55382</v>
      </c>
      <c r="H91" s="45">
        <v>56385</v>
      </c>
      <c r="I91" s="45">
        <v>57342</v>
      </c>
      <c r="J91" s="45">
        <v>58315</v>
      </c>
      <c r="K91" s="45">
        <v>59318</v>
      </c>
      <c r="L91" s="45">
        <v>60291</v>
      </c>
      <c r="M91" s="45">
        <v>61249</v>
      </c>
      <c r="N91" s="45">
        <v>62237</v>
      </c>
      <c r="O91" s="45">
        <v>63210</v>
      </c>
      <c r="P91" s="45">
        <v>64304</v>
      </c>
      <c r="Q91" s="45">
        <v>65353</v>
      </c>
      <c r="R91" s="45">
        <v>66386</v>
      </c>
      <c r="S91" s="45">
        <v>67481</v>
      </c>
      <c r="T91" s="45">
        <v>68530</v>
      </c>
      <c r="U91" s="45">
        <v>69609</v>
      </c>
      <c r="V91" s="45">
        <v>70673</v>
      </c>
      <c r="W91" s="45">
        <v>71691</v>
      </c>
      <c r="X91" s="45">
        <v>72786</v>
      </c>
      <c r="Y91" s="45">
        <v>73834</v>
      </c>
      <c r="Z91" s="45">
        <v>74898</v>
      </c>
      <c r="AA91" s="45">
        <v>75993</v>
      </c>
      <c r="AB91" s="45">
        <v>77087</v>
      </c>
      <c r="AC91" s="45">
        <v>78197</v>
      </c>
      <c r="AD91" s="45">
        <v>79306</v>
      </c>
      <c r="AE91" s="45">
        <v>80446</v>
      </c>
      <c r="AF91" s="45">
        <v>81602</v>
      </c>
      <c r="AG91" s="45">
        <v>82763</v>
      </c>
      <c r="AH91" s="45">
        <v>83934</v>
      </c>
      <c r="AI91" s="45">
        <v>85119</v>
      </c>
      <c r="AJ91" s="45">
        <v>86320</v>
      </c>
      <c r="AK91" s="45">
        <v>87536</v>
      </c>
      <c r="AL91" s="45">
        <v>88691</v>
      </c>
      <c r="AM91" s="45">
        <v>89862</v>
      </c>
      <c r="AN91" s="45">
        <v>91047</v>
      </c>
      <c r="AO91" s="45">
        <v>92248</v>
      </c>
      <c r="AP91" s="45">
        <v>93464</v>
      </c>
    </row>
    <row r="92" spans="1:42" s="3" customFormat="1">
      <c r="A92" s="15" t="s">
        <v>66</v>
      </c>
      <c r="B92" s="45">
        <v>48146</v>
      </c>
      <c r="C92" s="45">
        <v>49074</v>
      </c>
      <c r="D92" s="45">
        <v>50016</v>
      </c>
      <c r="E92" s="45">
        <v>50913</v>
      </c>
      <c r="F92" s="45">
        <v>51840</v>
      </c>
      <c r="G92" s="45">
        <v>52782</v>
      </c>
      <c r="H92" s="45">
        <v>53679</v>
      </c>
      <c r="I92" s="45">
        <v>54606</v>
      </c>
      <c r="J92" s="45">
        <v>55564</v>
      </c>
      <c r="K92" s="45">
        <v>56491</v>
      </c>
      <c r="L92" s="45">
        <v>57403</v>
      </c>
      <c r="M92" s="45">
        <v>58315</v>
      </c>
      <c r="N92" s="45">
        <v>59242</v>
      </c>
      <c r="O92" s="45">
        <v>60170</v>
      </c>
      <c r="P92" s="45">
        <v>61173</v>
      </c>
      <c r="Q92" s="45">
        <v>62191</v>
      </c>
      <c r="R92" s="45">
        <v>63179</v>
      </c>
      <c r="S92" s="45">
        <v>64198</v>
      </c>
      <c r="T92" s="45">
        <v>65186</v>
      </c>
      <c r="U92" s="45">
        <v>66189</v>
      </c>
      <c r="V92" s="45">
        <v>67192</v>
      </c>
      <c r="W92" s="45">
        <v>68210</v>
      </c>
      <c r="X92" s="45">
        <v>69214</v>
      </c>
      <c r="Y92" s="45">
        <v>70217</v>
      </c>
      <c r="Z92" s="45">
        <v>71220</v>
      </c>
      <c r="AA92" s="45">
        <v>72208</v>
      </c>
      <c r="AB92" s="45">
        <v>73242</v>
      </c>
      <c r="AC92" s="45">
        <v>74275</v>
      </c>
      <c r="AD92" s="45">
        <v>75339</v>
      </c>
      <c r="AE92" s="45">
        <v>76418</v>
      </c>
      <c r="AF92" s="45">
        <v>77513</v>
      </c>
      <c r="AG92" s="45">
        <v>78614</v>
      </c>
      <c r="AH92" s="45">
        <v>79723</v>
      </c>
      <c r="AI92" s="45">
        <v>80848</v>
      </c>
      <c r="AJ92" s="45">
        <v>81988</v>
      </c>
      <c r="AK92" s="45">
        <v>83143</v>
      </c>
      <c r="AL92" s="45">
        <v>84238</v>
      </c>
      <c r="AM92" s="45">
        <v>85347</v>
      </c>
      <c r="AN92" s="45">
        <v>86472</v>
      </c>
      <c r="AO92" s="45">
        <v>87612</v>
      </c>
      <c r="AP92" s="45">
        <v>88767</v>
      </c>
    </row>
    <row r="93" spans="1:42" s="23" customFormat="1" ht="18" thickBot="1">
      <c r="A93" s="25"/>
      <c r="B93" s="24" t="s">
        <v>14</v>
      </c>
      <c r="C93" s="24" t="s">
        <v>92</v>
      </c>
    </row>
    <row r="94" spans="1:42" s="3" customFormat="1" ht="13.5" thickTop="1">
      <c r="A94" s="15" t="s">
        <v>62</v>
      </c>
      <c r="B94" s="45">
        <v>54576</v>
      </c>
      <c r="C94" s="45">
        <v>56242</v>
      </c>
      <c r="D94" s="45">
        <v>58016</v>
      </c>
      <c r="E94" s="45">
        <v>58460</v>
      </c>
      <c r="F94" s="45">
        <v>58852</v>
      </c>
      <c r="G94" s="45">
        <v>59190</v>
      </c>
      <c r="H94" s="45">
        <v>60607</v>
      </c>
      <c r="I94" s="45">
        <v>62002</v>
      </c>
      <c r="J94" s="45">
        <v>63430</v>
      </c>
      <c r="K94" s="45">
        <v>64831</v>
      </c>
      <c r="L94" s="45">
        <v>66265</v>
      </c>
      <c r="M94" s="45">
        <v>67668</v>
      </c>
      <c r="N94" s="45">
        <v>69101</v>
      </c>
      <c r="O94" s="45">
        <v>70500</v>
      </c>
      <c r="P94" s="45">
        <v>71928</v>
      </c>
      <c r="Q94" s="45">
        <v>73316</v>
      </c>
      <c r="R94" s="45">
        <v>74733</v>
      </c>
      <c r="S94" s="45">
        <v>76105</v>
      </c>
      <c r="T94" s="45">
        <v>76841</v>
      </c>
      <c r="U94" s="45">
        <v>77585</v>
      </c>
      <c r="V94" s="45">
        <v>78336</v>
      </c>
      <c r="W94" s="45">
        <v>79094</v>
      </c>
      <c r="X94" s="45">
        <v>79707</v>
      </c>
      <c r="Y94" s="45">
        <v>80556</v>
      </c>
      <c r="Z94" s="45">
        <v>81316.56</v>
      </c>
      <c r="AA94" s="7"/>
      <c r="AB94" s="7"/>
      <c r="AC94" s="7"/>
      <c r="AD94" s="7"/>
      <c r="AE94" s="7"/>
      <c r="AF94" s="7"/>
    </row>
    <row r="95" spans="1:42" s="3" customFormat="1">
      <c r="A95" s="15" t="s">
        <v>63</v>
      </c>
      <c r="B95" s="45">
        <v>51076</v>
      </c>
      <c r="C95" s="45">
        <v>52388</v>
      </c>
      <c r="D95" s="45">
        <v>53784</v>
      </c>
      <c r="E95" s="45">
        <v>53836</v>
      </c>
      <c r="F95" s="45">
        <v>54041</v>
      </c>
      <c r="G95" s="45">
        <v>54093</v>
      </c>
      <c r="H95" s="45">
        <v>55176</v>
      </c>
      <c r="I95" s="45">
        <v>56230</v>
      </c>
      <c r="J95" s="45">
        <v>57304</v>
      </c>
      <c r="K95" s="45">
        <v>58345</v>
      </c>
      <c r="L95" s="45">
        <v>59406</v>
      </c>
      <c r="M95" s="45">
        <v>60488</v>
      </c>
      <c r="N95" s="45">
        <v>61531</v>
      </c>
      <c r="O95" s="45">
        <v>62594</v>
      </c>
      <c r="P95" s="45">
        <v>63676</v>
      </c>
      <c r="Q95" s="45">
        <v>64716</v>
      </c>
      <c r="R95" s="45">
        <v>65773</v>
      </c>
      <c r="S95" s="45">
        <v>66849</v>
      </c>
      <c r="T95" s="45">
        <v>67493</v>
      </c>
      <c r="U95" s="45">
        <v>68142</v>
      </c>
      <c r="V95" s="45">
        <v>68799</v>
      </c>
      <c r="W95" s="45">
        <v>69462</v>
      </c>
      <c r="X95" s="45">
        <v>70131</v>
      </c>
      <c r="Y95" s="45">
        <v>70808</v>
      </c>
      <c r="Z95" s="45">
        <v>71516.08</v>
      </c>
      <c r="AA95" s="7"/>
      <c r="AB95" s="7"/>
      <c r="AC95" s="7"/>
      <c r="AD95" s="7"/>
      <c r="AE95" s="7"/>
      <c r="AF95" s="7"/>
    </row>
    <row r="96" spans="1:42" s="3" customFormat="1">
      <c r="A96" s="15" t="s">
        <v>64</v>
      </c>
      <c r="B96" s="45">
        <v>47576</v>
      </c>
      <c r="C96" s="45">
        <v>48883</v>
      </c>
      <c r="D96" s="45">
        <v>50275</v>
      </c>
      <c r="E96" s="45">
        <v>50514</v>
      </c>
      <c r="F96" s="45">
        <v>50706</v>
      </c>
      <c r="G96" s="45">
        <v>50850</v>
      </c>
      <c r="H96" s="45">
        <v>51914</v>
      </c>
      <c r="I96" s="45">
        <v>53001</v>
      </c>
      <c r="J96" s="45">
        <v>54062</v>
      </c>
      <c r="K96" s="45">
        <v>55144</v>
      </c>
      <c r="L96" s="45">
        <v>56197</v>
      </c>
      <c r="M96" s="45">
        <v>57271</v>
      </c>
      <c r="N96" s="45">
        <v>58367</v>
      </c>
      <c r="O96" s="45">
        <v>59428</v>
      </c>
      <c r="P96" s="45">
        <v>60510</v>
      </c>
      <c r="Q96" s="45">
        <v>61554</v>
      </c>
      <c r="R96" s="45">
        <v>62617</v>
      </c>
      <c r="S96" s="45">
        <v>63699</v>
      </c>
      <c r="T96" s="45">
        <v>64311</v>
      </c>
      <c r="U96" s="45">
        <v>64929</v>
      </c>
      <c r="V96" s="45">
        <v>65553</v>
      </c>
      <c r="W96" s="45">
        <v>66184</v>
      </c>
      <c r="X96" s="45">
        <v>66821</v>
      </c>
      <c r="Y96" s="45">
        <v>67464</v>
      </c>
      <c r="Z96" s="45">
        <v>68138.64</v>
      </c>
      <c r="AA96" s="7"/>
      <c r="AB96" s="7"/>
      <c r="AC96" s="7"/>
      <c r="AD96" s="7"/>
      <c r="AE96" s="7"/>
      <c r="AF96" s="7"/>
    </row>
    <row r="97" spans="1:34" s="3" customFormat="1">
      <c r="A97" s="15" t="s">
        <v>65</v>
      </c>
      <c r="B97" s="45">
        <v>44076</v>
      </c>
      <c r="C97" s="45">
        <v>45282</v>
      </c>
      <c r="D97" s="45">
        <v>46608</v>
      </c>
      <c r="E97" s="45">
        <v>46784</v>
      </c>
      <c r="F97" s="45">
        <v>47006</v>
      </c>
      <c r="G97" s="45">
        <v>47139</v>
      </c>
      <c r="H97" s="45">
        <v>48166</v>
      </c>
      <c r="I97" s="45">
        <v>49125</v>
      </c>
      <c r="J97" s="45">
        <v>50151</v>
      </c>
      <c r="K97" s="45">
        <v>51104</v>
      </c>
      <c r="L97" s="45">
        <v>52124</v>
      </c>
      <c r="M97" s="45">
        <v>53117</v>
      </c>
      <c r="N97" s="45">
        <v>54129</v>
      </c>
      <c r="O97" s="45">
        <v>55110</v>
      </c>
      <c r="P97" s="45">
        <v>56110</v>
      </c>
      <c r="Q97" s="45">
        <v>57075</v>
      </c>
      <c r="R97" s="45">
        <v>58057</v>
      </c>
      <c r="S97" s="45">
        <v>59002</v>
      </c>
      <c r="T97" s="45">
        <v>59567</v>
      </c>
      <c r="U97" s="45">
        <v>60137</v>
      </c>
      <c r="V97" s="45">
        <v>60714</v>
      </c>
      <c r="W97" s="45">
        <v>61296</v>
      </c>
      <c r="X97" s="45">
        <v>61825</v>
      </c>
      <c r="Y97" s="45">
        <v>62418</v>
      </c>
      <c r="Z97" s="45">
        <v>63042.18</v>
      </c>
      <c r="AA97" s="7"/>
      <c r="AB97" s="7"/>
      <c r="AC97" s="7"/>
      <c r="AD97" s="7"/>
      <c r="AE97" s="7"/>
      <c r="AF97" s="7"/>
    </row>
    <row r="98" spans="1:34" s="3" customFormat="1">
      <c r="A98" s="15" t="s">
        <v>66</v>
      </c>
      <c r="B98" s="45">
        <v>42500</v>
      </c>
      <c r="C98" s="45">
        <v>43500</v>
      </c>
      <c r="D98" s="45">
        <v>44812</v>
      </c>
      <c r="E98" s="45">
        <v>45024</v>
      </c>
      <c r="F98" s="45">
        <v>45279</v>
      </c>
      <c r="G98" s="45">
        <v>45450</v>
      </c>
      <c r="H98" s="45">
        <v>46438</v>
      </c>
      <c r="I98" s="45">
        <v>47404</v>
      </c>
      <c r="J98" s="45">
        <v>48392</v>
      </c>
      <c r="K98" s="45">
        <v>49356</v>
      </c>
      <c r="L98" s="45">
        <v>50387</v>
      </c>
      <c r="M98" s="45">
        <v>51344</v>
      </c>
      <c r="N98" s="45">
        <v>52370</v>
      </c>
      <c r="O98" s="45">
        <v>53368</v>
      </c>
      <c r="P98" s="45">
        <v>54385</v>
      </c>
      <c r="Q98" s="45">
        <v>55371</v>
      </c>
      <c r="R98" s="45">
        <v>56375</v>
      </c>
      <c r="S98" s="45">
        <v>57345</v>
      </c>
      <c r="T98" s="45">
        <v>57894</v>
      </c>
      <c r="U98" s="45">
        <v>58447</v>
      </c>
      <c r="V98" s="45">
        <v>59007</v>
      </c>
      <c r="W98" s="45">
        <v>59572</v>
      </c>
      <c r="X98" s="45">
        <v>60143</v>
      </c>
      <c r="Y98" s="45">
        <v>60719</v>
      </c>
      <c r="Z98" s="45">
        <v>61326.19</v>
      </c>
      <c r="AA98" s="7"/>
      <c r="AB98" s="7"/>
      <c r="AC98" s="7"/>
      <c r="AD98" s="7"/>
      <c r="AE98" s="7"/>
      <c r="AF98" s="7"/>
    </row>
    <row r="99" spans="1:34" s="23" customFormat="1" ht="18" thickBot="1">
      <c r="A99" s="25"/>
      <c r="B99" s="24" t="s">
        <v>15</v>
      </c>
      <c r="C99" s="24" t="s">
        <v>93</v>
      </c>
    </row>
    <row r="100" spans="1:34" s="3" customFormat="1" ht="13.5" thickTop="1">
      <c r="A100" s="15" t="s">
        <v>62</v>
      </c>
      <c r="B100" s="42">
        <v>58584</v>
      </c>
      <c r="C100" s="42">
        <v>59158</v>
      </c>
      <c r="D100" s="42">
        <v>59526</v>
      </c>
      <c r="E100" s="42">
        <v>59872</v>
      </c>
      <c r="F100" s="42">
        <v>60252</v>
      </c>
      <c r="G100" s="42">
        <v>60576</v>
      </c>
      <c r="H100" s="42">
        <v>61979</v>
      </c>
      <c r="I100" s="42">
        <v>63384</v>
      </c>
      <c r="J100" s="42">
        <v>64788</v>
      </c>
      <c r="K100" s="42">
        <v>66192</v>
      </c>
      <c r="L100" s="42">
        <v>67598</v>
      </c>
      <c r="M100" s="42">
        <v>69001</v>
      </c>
      <c r="N100" s="42">
        <v>70406</v>
      </c>
      <c r="O100" s="42">
        <v>71810</v>
      </c>
      <c r="P100" s="42">
        <v>73214</v>
      </c>
      <c r="Q100" s="42">
        <v>74619</v>
      </c>
      <c r="R100" s="42">
        <v>76024</v>
      </c>
      <c r="S100" s="42">
        <v>77428</v>
      </c>
      <c r="T100" s="42">
        <v>78139</v>
      </c>
      <c r="U100" s="42">
        <v>78856</v>
      </c>
      <c r="V100" s="42">
        <v>79582</v>
      </c>
      <c r="W100" s="42">
        <v>80315</v>
      </c>
      <c r="X100" s="42">
        <v>81055</v>
      </c>
      <c r="Y100" s="42">
        <v>81802</v>
      </c>
      <c r="Z100" s="42">
        <v>82631</v>
      </c>
      <c r="AA100" s="5"/>
      <c r="AB100" s="5"/>
      <c r="AC100" s="5"/>
      <c r="AD100" s="5"/>
      <c r="AE100" s="5"/>
      <c r="AF100" s="5"/>
    </row>
    <row r="101" spans="1:34" s="3" customFormat="1">
      <c r="A101" s="15" t="s">
        <v>63</v>
      </c>
      <c r="B101" s="42">
        <v>54699</v>
      </c>
      <c r="C101" s="42">
        <v>54962</v>
      </c>
      <c r="D101" s="42">
        <v>55046</v>
      </c>
      <c r="E101" s="42">
        <v>55122</v>
      </c>
      <c r="F101" s="42">
        <v>55234</v>
      </c>
      <c r="G101" s="42">
        <v>55309</v>
      </c>
      <c r="H101" s="42">
        <v>56362</v>
      </c>
      <c r="I101" s="42">
        <v>57414</v>
      </c>
      <c r="J101" s="42">
        <v>58468</v>
      </c>
      <c r="K101" s="42">
        <v>59522</v>
      </c>
      <c r="L101" s="42">
        <v>60576</v>
      </c>
      <c r="M101" s="42">
        <v>61628</v>
      </c>
      <c r="N101" s="42">
        <v>62681</v>
      </c>
      <c r="O101" s="42">
        <v>63735</v>
      </c>
      <c r="P101" s="42">
        <v>64788</v>
      </c>
      <c r="Q101" s="42">
        <v>65842</v>
      </c>
      <c r="R101" s="42">
        <v>66895</v>
      </c>
      <c r="S101" s="42">
        <v>67947</v>
      </c>
      <c r="T101" s="42">
        <v>68564</v>
      </c>
      <c r="U101" s="42">
        <v>69187</v>
      </c>
      <c r="V101" s="42">
        <v>69815</v>
      </c>
      <c r="W101" s="42">
        <v>70449</v>
      </c>
      <c r="X101" s="42">
        <v>71091</v>
      </c>
      <c r="Y101" s="42">
        <v>71739</v>
      </c>
      <c r="Z101" s="42">
        <v>72457</v>
      </c>
      <c r="AA101" s="5"/>
      <c r="AB101" s="5"/>
      <c r="AC101" s="5"/>
      <c r="AD101" s="5"/>
      <c r="AE101" s="5"/>
      <c r="AF101" s="5"/>
    </row>
    <row r="102" spans="1:34" s="3" customFormat="1">
      <c r="A102" s="15" t="s">
        <v>64</v>
      </c>
      <c r="B102" s="42">
        <v>50814</v>
      </c>
      <c r="C102" s="42">
        <v>51148</v>
      </c>
      <c r="D102" s="42">
        <v>51313</v>
      </c>
      <c r="E102" s="42">
        <v>51467</v>
      </c>
      <c r="F102" s="42">
        <v>51652</v>
      </c>
      <c r="G102" s="42">
        <v>51798</v>
      </c>
      <c r="H102" s="42">
        <v>52851</v>
      </c>
      <c r="I102" s="42">
        <v>53903</v>
      </c>
      <c r="J102" s="42">
        <v>54957</v>
      </c>
      <c r="K102" s="42">
        <v>56010</v>
      </c>
      <c r="L102" s="42">
        <v>57065</v>
      </c>
      <c r="M102" s="42">
        <v>58117</v>
      </c>
      <c r="N102" s="42">
        <v>59170</v>
      </c>
      <c r="O102" s="42">
        <v>60224</v>
      </c>
      <c r="P102" s="42">
        <v>61276</v>
      </c>
      <c r="Q102" s="42">
        <v>62331</v>
      </c>
      <c r="R102" s="42">
        <v>63384</v>
      </c>
      <c r="S102" s="42">
        <v>64436</v>
      </c>
      <c r="T102" s="42">
        <v>65018</v>
      </c>
      <c r="U102" s="42">
        <v>65605</v>
      </c>
      <c r="V102" s="42">
        <v>66198</v>
      </c>
      <c r="W102" s="42">
        <v>66796</v>
      </c>
      <c r="X102" s="42">
        <v>67401</v>
      </c>
      <c r="Y102" s="42">
        <v>68013</v>
      </c>
      <c r="Z102" s="42">
        <v>68680</v>
      </c>
      <c r="AA102" s="5"/>
      <c r="AB102" s="5"/>
      <c r="AC102" s="5"/>
      <c r="AD102" s="5"/>
      <c r="AE102" s="5"/>
      <c r="AF102" s="5"/>
    </row>
    <row r="103" spans="1:34" s="3" customFormat="1">
      <c r="A103" s="15" t="s">
        <v>65</v>
      </c>
      <c r="B103" s="42">
        <v>46929</v>
      </c>
      <c r="C103" s="42">
        <v>47220</v>
      </c>
      <c r="D103" s="42">
        <v>47393</v>
      </c>
      <c r="E103" s="42">
        <v>47519</v>
      </c>
      <c r="F103" s="42">
        <v>47711</v>
      </c>
      <c r="G103" s="42">
        <v>47831</v>
      </c>
      <c r="H103" s="42">
        <v>48813</v>
      </c>
      <c r="I103" s="42">
        <v>49761</v>
      </c>
      <c r="J103" s="42">
        <v>50743</v>
      </c>
      <c r="K103" s="42">
        <v>51691</v>
      </c>
      <c r="L103" s="42">
        <v>52676</v>
      </c>
      <c r="M103" s="42">
        <v>53623</v>
      </c>
      <c r="N103" s="42">
        <v>54606</v>
      </c>
      <c r="O103" s="42">
        <v>55554</v>
      </c>
      <c r="P103" s="42">
        <v>56538</v>
      </c>
      <c r="Q103" s="42">
        <v>57485</v>
      </c>
      <c r="R103" s="42">
        <v>58468</v>
      </c>
      <c r="S103" s="42">
        <v>59416</v>
      </c>
      <c r="T103" s="42">
        <v>59947</v>
      </c>
      <c r="U103" s="42">
        <v>60484</v>
      </c>
      <c r="V103" s="42">
        <v>61025</v>
      </c>
      <c r="W103" s="42">
        <v>61571</v>
      </c>
      <c r="X103" s="42">
        <v>62123</v>
      </c>
      <c r="Y103" s="42">
        <v>62681</v>
      </c>
      <c r="Z103" s="42">
        <v>63302</v>
      </c>
      <c r="AA103" s="5"/>
      <c r="AB103" s="5"/>
      <c r="AC103" s="5"/>
      <c r="AD103" s="5"/>
      <c r="AE103" s="5"/>
      <c r="AF103" s="5"/>
    </row>
    <row r="104" spans="1:34" s="3" customFormat="1">
      <c r="A104" s="15" t="s">
        <v>66</v>
      </c>
      <c r="B104" s="42">
        <v>45180</v>
      </c>
      <c r="C104" s="42">
        <v>45312</v>
      </c>
      <c r="D104" s="42">
        <v>45527</v>
      </c>
      <c r="E104" s="42">
        <v>45693</v>
      </c>
      <c r="F104" s="42">
        <v>45920</v>
      </c>
      <c r="G104" s="42">
        <v>46075</v>
      </c>
      <c r="H104" s="42">
        <v>47057</v>
      </c>
      <c r="I104" s="42">
        <v>48006</v>
      </c>
      <c r="J104" s="42">
        <v>48988</v>
      </c>
      <c r="K104" s="42">
        <v>49936</v>
      </c>
      <c r="L104" s="42">
        <v>50920</v>
      </c>
      <c r="M104" s="42">
        <v>51867</v>
      </c>
      <c r="N104" s="42">
        <v>52851</v>
      </c>
      <c r="O104" s="42">
        <v>53799</v>
      </c>
      <c r="P104" s="42">
        <v>54782</v>
      </c>
      <c r="Q104" s="42">
        <v>55729</v>
      </c>
      <c r="R104" s="42">
        <v>56713</v>
      </c>
      <c r="S104" s="42">
        <v>57661</v>
      </c>
      <c r="T104" s="42">
        <v>58174</v>
      </c>
      <c r="U104" s="42">
        <v>58692</v>
      </c>
      <c r="V104" s="42">
        <v>59217</v>
      </c>
      <c r="W104" s="42">
        <v>59744</v>
      </c>
      <c r="X104" s="42">
        <v>60279</v>
      </c>
      <c r="Y104" s="42">
        <v>60819</v>
      </c>
      <c r="Z104" s="42">
        <v>61416</v>
      </c>
      <c r="AA104" s="5"/>
      <c r="AB104" s="5"/>
      <c r="AC104" s="5"/>
      <c r="AD104" s="5"/>
      <c r="AE104" s="5"/>
      <c r="AF104" s="5"/>
    </row>
    <row r="105" spans="1:34" s="23" customFormat="1" ht="18" thickBot="1">
      <c r="A105" s="25"/>
      <c r="B105" s="24" t="s">
        <v>16</v>
      </c>
      <c r="C105" s="24" t="s">
        <v>94</v>
      </c>
    </row>
    <row r="106" spans="1:34" s="3" customFormat="1" ht="13.5" thickTop="1">
      <c r="A106" s="15" t="s">
        <v>62</v>
      </c>
      <c r="B106" s="42">
        <v>55881</v>
      </c>
      <c r="C106" s="42">
        <v>56429</v>
      </c>
      <c r="D106" s="42">
        <v>56779</v>
      </c>
      <c r="E106" s="42">
        <v>57110</v>
      </c>
      <c r="F106" s="42">
        <v>57473</v>
      </c>
      <c r="G106" s="42">
        <v>57782</v>
      </c>
      <c r="H106" s="42">
        <v>59122</v>
      </c>
      <c r="I106" s="42">
        <v>60464</v>
      </c>
      <c r="J106" s="42">
        <v>61805</v>
      </c>
      <c r="K106" s="42">
        <v>63146</v>
      </c>
      <c r="L106" s="42">
        <v>64488</v>
      </c>
      <c r="M106" s="42">
        <v>65828</v>
      </c>
      <c r="N106" s="42">
        <v>67170</v>
      </c>
      <c r="O106" s="42">
        <v>68510</v>
      </c>
      <c r="P106" s="42">
        <v>69851</v>
      </c>
      <c r="Q106" s="42">
        <v>71193</v>
      </c>
      <c r="R106" s="42">
        <v>72534</v>
      </c>
      <c r="S106" s="42">
        <v>73875</v>
      </c>
      <c r="T106" s="42">
        <v>74555</v>
      </c>
      <c r="U106" s="42">
        <v>75239</v>
      </c>
      <c r="V106" s="42">
        <v>75933</v>
      </c>
      <c r="W106" s="42">
        <v>76632</v>
      </c>
      <c r="X106" s="42">
        <v>77339</v>
      </c>
      <c r="Y106" s="42">
        <v>78053</v>
      </c>
      <c r="Z106" s="42">
        <v>78762</v>
      </c>
      <c r="AA106" s="42">
        <v>79477</v>
      </c>
      <c r="AB106" s="4"/>
      <c r="AC106" s="4"/>
      <c r="AD106" s="4"/>
      <c r="AE106" s="4"/>
      <c r="AF106" s="4"/>
    </row>
    <row r="107" spans="1:34" s="3" customFormat="1">
      <c r="A107" s="15" t="s">
        <v>63</v>
      </c>
      <c r="B107" s="42">
        <v>52171</v>
      </c>
      <c r="C107" s="42">
        <v>52422</v>
      </c>
      <c r="D107" s="42">
        <v>52501</v>
      </c>
      <c r="E107" s="42">
        <v>52574</v>
      </c>
      <c r="F107" s="42">
        <v>52681</v>
      </c>
      <c r="G107" s="42">
        <v>52753</v>
      </c>
      <c r="H107" s="42">
        <v>53758</v>
      </c>
      <c r="I107" s="42">
        <v>54763</v>
      </c>
      <c r="J107" s="42">
        <v>55769</v>
      </c>
      <c r="K107" s="42">
        <v>56776</v>
      </c>
      <c r="L107" s="42">
        <v>57782</v>
      </c>
      <c r="M107" s="42">
        <v>58787</v>
      </c>
      <c r="N107" s="42">
        <v>59793</v>
      </c>
      <c r="O107" s="42">
        <v>60799</v>
      </c>
      <c r="P107" s="42">
        <v>61805</v>
      </c>
      <c r="Q107" s="42">
        <v>62811</v>
      </c>
      <c r="R107" s="42">
        <v>63817</v>
      </c>
      <c r="S107" s="42">
        <v>64822</v>
      </c>
      <c r="T107" s="42">
        <v>65411</v>
      </c>
      <c r="U107" s="42">
        <v>66006</v>
      </c>
      <c r="V107" s="42">
        <v>66606</v>
      </c>
      <c r="W107" s="42">
        <v>67211</v>
      </c>
      <c r="X107" s="42">
        <v>67824</v>
      </c>
      <c r="Y107" s="42">
        <v>68443</v>
      </c>
      <c r="Z107" s="42">
        <v>69064</v>
      </c>
      <c r="AA107" s="42">
        <v>69691</v>
      </c>
      <c r="AB107" s="4"/>
      <c r="AC107" s="4"/>
      <c r="AD107" s="4"/>
      <c r="AE107" s="4"/>
      <c r="AF107" s="4"/>
    </row>
    <row r="108" spans="1:34" s="3" customFormat="1">
      <c r="A108" s="15" t="s">
        <v>64</v>
      </c>
      <c r="B108" s="42">
        <v>48461</v>
      </c>
      <c r="C108" s="42">
        <v>48780</v>
      </c>
      <c r="D108" s="42">
        <v>48937</v>
      </c>
      <c r="E108" s="42">
        <v>49084</v>
      </c>
      <c r="F108" s="42">
        <v>49261</v>
      </c>
      <c r="G108" s="42">
        <v>49400</v>
      </c>
      <c r="H108" s="42">
        <v>50406</v>
      </c>
      <c r="I108" s="42">
        <v>51411</v>
      </c>
      <c r="J108" s="42">
        <v>52416</v>
      </c>
      <c r="K108" s="42">
        <v>53422</v>
      </c>
      <c r="L108" s="42">
        <v>54429</v>
      </c>
      <c r="M108" s="42">
        <v>55434</v>
      </c>
      <c r="N108" s="42">
        <v>56440</v>
      </c>
      <c r="O108" s="42">
        <v>57446</v>
      </c>
      <c r="P108" s="42">
        <v>58451</v>
      </c>
      <c r="Q108" s="42">
        <v>59458</v>
      </c>
      <c r="R108" s="42">
        <v>60464</v>
      </c>
      <c r="S108" s="42">
        <v>61469</v>
      </c>
      <c r="T108" s="42">
        <v>62024</v>
      </c>
      <c r="U108" s="42">
        <v>62585</v>
      </c>
      <c r="V108" s="42">
        <v>63151</v>
      </c>
      <c r="W108" s="42">
        <v>63722</v>
      </c>
      <c r="X108" s="42">
        <v>64300</v>
      </c>
      <c r="Y108" s="42">
        <v>64884</v>
      </c>
      <c r="Z108" s="42">
        <v>65473</v>
      </c>
      <c r="AA108" s="42">
        <v>66067</v>
      </c>
      <c r="AB108" s="4"/>
      <c r="AC108" s="4"/>
      <c r="AD108" s="4"/>
      <c r="AE108" s="4"/>
      <c r="AF108" s="4"/>
    </row>
    <row r="109" spans="1:34" s="3" customFormat="1">
      <c r="A109" s="15" t="s">
        <v>65</v>
      </c>
      <c r="B109" s="42">
        <v>44751</v>
      </c>
      <c r="C109" s="42">
        <v>45028</v>
      </c>
      <c r="D109" s="42">
        <v>45194</v>
      </c>
      <c r="E109" s="42">
        <v>45313</v>
      </c>
      <c r="F109" s="42">
        <v>45497</v>
      </c>
      <c r="G109" s="42">
        <v>45611</v>
      </c>
      <c r="H109" s="42">
        <v>46549</v>
      </c>
      <c r="I109" s="42">
        <v>47455</v>
      </c>
      <c r="J109" s="42">
        <v>48393</v>
      </c>
      <c r="K109" s="42">
        <v>49298</v>
      </c>
      <c r="L109" s="42">
        <v>50238</v>
      </c>
      <c r="M109" s="42">
        <v>51142</v>
      </c>
      <c r="N109" s="42">
        <v>52082</v>
      </c>
      <c r="O109" s="42">
        <v>52987</v>
      </c>
      <c r="P109" s="42">
        <v>53926</v>
      </c>
      <c r="Q109" s="42">
        <v>54831</v>
      </c>
      <c r="R109" s="42">
        <v>55769</v>
      </c>
      <c r="S109" s="42">
        <v>56675</v>
      </c>
      <c r="T109" s="42">
        <v>57182</v>
      </c>
      <c r="U109" s="42">
        <v>57694</v>
      </c>
      <c r="V109" s="42">
        <v>58212</v>
      </c>
      <c r="W109" s="42">
        <v>58733</v>
      </c>
      <c r="X109" s="42">
        <v>59260</v>
      </c>
      <c r="Y109" s="42">
        <v>59793</v>
      </c>
      <c r="Z109" s="42">
        <v>60336</v>
      </c>
      <c r="AA109" s="42">
        <v>60884</v>
      </c>
      <c r="AB109" s="4"/>
      <c r="AC109" s="4"/>
      <c r="AD109" s="4"/>
      <c r="AE109" s="4"/>
      <c r="AF109" s="4"/>
    </row>
    <row r="110" spans="1:34" s="3" customFormat="1">
      <c r="A110" s="15" t="s">
        <v>66</v>
      </c>
      <c r="B110" s="42">
        <v>43080</v>
      </c>
      <c r="C110" s="42">
        <v>43206</v>
      </c>
      <c r="D110" s="42">
        <v>43412</v>
      </c>
      <c r="E110" s="42">
        <v>43570</v>
      </c>
      <c r="F110" s="42">
        <v>43787</v>
      </c>
      <c r="G110" s="42">
        <v>43934</v>
      </c>
      <c r="H110" s="42">
        <v>44872</v>
      </c>
      <c r="I110" s="42">
        <v>45779</v>
      </c>
      <c r="J110" s="42">
        <v>46717</v>
      </c>
      <c r="K110" s="42">
        <v>47622</v>
      </c>
      <c r="L110" s="42">
        <v>48561</v>
      </c>
      <c r="M110" s="42">
        <v>49465</v>
      </c>
      <c r="N110" s="42">
        <v>50406</v>
      </c>
      <c r="O110" s="42">
        <v>51311</v>
      </c>
      <c r="P110" s="42">
        <v>52249</v>
      </c>
      <c r="Q110" s="42">
        <v>53154</v>
      </c>
      <c r="R110" s="42">
        <v>54093</v>
      </c>
      <c r="S110" s="42">
        <v>54999</v>
      </c>
      <c r="T110" s="42">
        <v>55488</v>
      </c>
      <c r="U110" s="42">
        <v>55983</v>
      </c>
      <c r="V110" s="42">
        <v>56485</v>
      </c>
      <c r="W110" s="42">
        <v>56988</v>
      </c>
      <c r="X110" s="42">
        <v>57499</v>
      </c>
      <c r="Y110" s="42">
        <v>58014</v>
      </c>
      <c r="Z110" s="42">
        <v>58541</v>
      </c>
      <c r="AA110" s="42">
        <v>59073</v>
      </c>
      <c r="AB110" s="4"/>
      <c r="AC110" s="4"/>
      <c r="AD110" s="4"/>
      <c r="AE110" s="4"/>
      <c r="AF110" s="4"/>
    </row>
    <row r="111" spans="1:34" s="23" customFormat="1" ht="18" thickBot="1">
      <c r="A111" s="25"/>
      <c r="B111" s="24">
        <v>1406</v>
      </c>
      <c r="C111" s="24" t="s">
        <v>137</v>
      </c>
      <c r="D111" s="24"/>
      <c r="E111" s="24"/>
      <c r="F111" s="24"/>
      <c r="G111" s="24"/>
      <c r="H111" s="24"/>
      <c r="I111" s="24"/>
      <c r="J111" s="24"/>
      <c r="K111" s="24"/>
      <c r="L111" s="24"/>
      <c r="M111" s="24"/>
      <c r="N111" s="24"/>
      <c r="O111" s="24"/>
      <c r="P111" s="24"/>
      <c r="Q111" s="24"/>
      <c r="R111" s="24"/>
      <c r="S111" s="24"/>
      <c r="T111" s="24"/>
      <c r="U111" s="24"/>
      <c r="V111" s="24"/>
    </row>
    <row r="112" spans="1:34" s="3" customFormat="1" ht="13.5" thickTop="1">
      <c r="A112" s="15" t="s">
        <v>62</v>
      </c>
      <c r="B112" s="45">
        <v>55000</v>
      </c>
      <c r="C112" s="45">
        <v>55500</v>
      </c>
      <c r="D112" s="45">
        <v>56000</v>
      </c>
      <c r="E112" s="45">
        <v>56250</v>
      </c>
      <c r="F112" s="45">
        <v>56500</v>
      </c>
      <c r="G112" s="45">
        <v>57789</v>
      </c>
      <c r="H112" s="45">
        <v>59178</v>
      </c>
      <c r="I112" s="45">
        <v>60566</v>
      </c>
      <c r="J112" s="45">
        <v>61954</v>
      </c>
      <c r="K112" s="45">
        <v>63343</v>
      </c>
      <c r="L112" s="45">
        <v>64731</v>
      </c>
      <c r="M112" s="45">
        <v>66051</v>
      </c>
      <c r="N112" s="45">
        <v>67296</v>
      </c>
      <c r="O112" s="45">
        <v>68541</v>
      </c>
      <c r="P112" s="45">
        <v>69786</v>
      </c>
      <c r="Q112" s="45">
        <v>71031</v>
      </c>
      <c r="R112" s="45">
        <v>72276</v>
      </c>
      <c r="S112" s="45">
        <v>73510</v>
      </c>
      <c r="T112" s="45">
        <v>75750</v>
      </c>
      <c r="U112" s="45">
        <v>76875</v>
      </c>
      <c r="V112" s="45">
        <v>77975</v>
      </c>
      <c r="W112" s="45">
        <v>79275</v>
      </c>
      <c r="X112" s="45">
        <v>79500</v>
      </c>
      <c r="Y112" s="45">
        <v>79675</v>
      </c>
      <c r="Z112" s="45">
        <v>79790</v>
      </c>
      <c r="AA112" s="45">
        <v>79905</v>
      </c>
      <c r="AB112" s="45">
        <v>80020</v>
      </c>
      <c r="AC112" s="45">
        <v>80135</v>
      </c>
      <c r="AD112" s="45">
        <v>80260</v>
      </c>
      <c r="AE112" s="45">
        <v>80260</v>
      </c>
      <c r="AF112" s="45">
        <v>80260</v>
      </c>
      <c r="AG112" s="20"/>
      <c r="AH112" s="20"/>
    </row>
    <row r="113" spans="1:34" s="3" customFormat="1">
      <c r="A113" s="15" t="s">
        <v>63</v>
      </c>
      <c r="B113" s="45">
        <v>51300</v>
      </c>
      <c r="C113" s="45">
        <v>52043</v>
      </c>
      <c r="D113" s="45">
        <v>52797</v>
      </c>
      <c r="E113" s="45">
        <v>53562</v>
      </c>
      <c r="F113" s="45">
        <v>54339</v>
      </c>
      <c r="G113" s="45">
        <v>55127</v>
      </c>
      <c r="H113" s="45">
        <v>55928</v>
      </c>
      <c r="I113" s="45">
        <v>56740</v>
      </c>
      <c r="J113" s="45">
        <v>57565</v>
      </c>
      <c r="K113" s="45">
        <v>58401</v>
      </c>
      <c r="L113" s="45">
        <v>59251</v>
      </c>
      <c r="M113" s="45">
        <v>60113</v>
      </c>
      <c r="N113" s="45">
        <v>60988</v>
      </c>
      <c r="O113" s="45">
        <v>61876</v>
      </c>
      <c r="P113" s="45">
        <v>62778</v>
      </c>
      <c r="Q113" s="45">
        <v>63645</v>
      </c>
      <c r="R113" s="45">
        <v>64731</v>
      </c>
      <c r="S113" s="45">
        <v>65837</v>
      </c>
      <c r="T113" s="45">
        <v>66936</v>
      </c>
      <c r="U113" s="45">
        <v>68081</v>
      </c>
      <c r="V113" s="45">
        <v>69245</v>
      </c>
      <c r="W113" s="45">
        <v>70278</v>
      </c>
      <c r="X113" s="45">
        <v>70789</v>
      </c>
      <c r="Y113" s="45">
        <v>71304</v>
      </c>
      <c r="Z113" s="45">
        <v>71749</v>
      </c>
      <c r="AA113" s="45">
        <v>72288</v>
      </c>
      <c r="AB113" s="45">
        <v>72428</v>
      </c>
      <c r="AC113" s="45">
        <v>72568</v>
      </c>
      <c r="AD113" s="45">
        <v>72708</v>
      </c>
      <c r="AE113" s="45">
        <v>72708</v>
      </c>
      <c r="AF113" s="45">
        <v>72708</v>
      </c>
      <c r="AG113" s="20"/>
      <c r="AH113" s="20"/>
    </row>
    <row r="114" spans="1:34" s="3" customFormat="1">
      <c r="A114" s="15" t="s">
        <v>64</v>
      </c>
      <c r="B114" s="45">
        <v>48700</v>
      </c>
      <c r="C114" s="45">
        <v>49402</v>
      </c>
      <c r="D114" s="45">
        <v>50115</v>
      </c>
      <c r="E114" s="45">
        <v>50839</v>
      </c>
      <c r="F114" s="45">
        <v>51473</v>
      </c>
      <c r="G114" s="45">
        <v>52219</v>
      </c>
      <c r="H114" s="45">
        <v>52975</v>
      </c>
      <c r="I114" s="45">
        <v>53743</v>
      </c>
      <c r="J114" s="45">
        <v>54523</v>
      </c>
      <c r="K114" s="45">
        <v>55314</v>
      </c>
      <c r="L114" s="45">
        <v>56117</v>
      </c>
      <c r="M114" s="45">
        <v>56932</v>
      </c>
      <c r="N114" s="45">
        <v>57760</v>
      </c>
      <c r="O114" s="45">
        <v>58600</v>
      </c>
      <c r="P114" s="45">
        <v>59452</v>
      </c>
      <c r="Q114" s="45">
        <v>60361</v>
      </c>
      <c r="R114" s="45">
        <v>61338</v>
      </c>
      <c r="S114" s="45">
        <v>62383</v>
      </c>
      <c r="T114" s="45">
        <v>63447</v>
      </c>
      <c r="U114" s="45">
        <v>64528</v>
      </c>
      <c r="V114" s="45">
        <v>65629</v>
      </c>
      <c r="W114" s="45">
        <v>66559</v>
      </c>
      <c r="X114" s="45">
        <v>67043</v>
      </c>
      <c r="Y114" s="45">
        <v>67530</v>
      </c>
      <c r="Z114" s="45">
        <v>68046</v>
      </c>
      <c r="AA114" s="45">
        <v>68478</v>
      </c>
      <c r="AB114" s="45">
        <v>68610</v>
      </c>
      <c r="AC114" s="45">
        <v>68743</v>
      </c>
      <c r="AD114" s="45">
        <v>68875</v>
      </c>
      <c r="AE114" s="45">
        <v>68875</v>
      </c>
      <c r="AF114" s="45">
        <v>68875</v>
      </c>
      <c r="AG114" s="20"/>
      <c r="AH114" s="20"/>
    </row>
    <row r="115" spans="1:34" s="3" customFormat="1">
      <c r="A115" s="15" t="s">
        <v>65</v>
      </c>
      <c r="B115" s="45">
        <v>44900</v>
      </c>
      <c r="C115" s="45">
        <v>45545</v>
      </c>
      <c r="D115" s="45">
        <v>46200</v>
      </c>
      <c r="E115" s="45">
        <v>46865</v>
      </c>
      <c r="F115" s="45">
        <v>47540</v>
      </c>
      <c r="G115" s="45">
        <v>48225</v>
      </c>
      <c r="H115" s="45">
        <v>48920</v>
      </c>
      <c r="I115" s="45">
        <v>49626</v>
      </c>
      <c r="J115" s="45">
        <v>50342</v>
      </c>
      <c r="K115" s="45">
        <v>51069</v>
      </c>
      <c r="L115" s="45">
        <v>51807</v>
      </c>
      <c r="M115" s="45">
        <v>52556</v>
      </c>
      <c r="N115" s="45">
        <v>53316</v>
      </c>
      <c r="O115" s="45">
        <v>54088</v>
      </c>
      <c r="P115" s="45">
        <v>54871</v>
      </c>
      <c r="Q115" s="45">
        <v>55649</v>
      </c>
      <c r="R115" s="45">
        <v>56592</v>
      </c>
      <c r="S115" s="45">
        <v>57553</v>
      </c>
      <c r="T115" s="45">
        <v>58530</v>
      </c>
      <c r="U115" s="45">
        <v>59524</v>
      </c>
      <c r="V115" s="45">
        <v>60535</v>
      </c>
      <c r="W115" s="45">
        <v>61326</v>
      </c>
      <c r="X115" s="45">
        <v>61771</v>
      </c>
      <c r="Y115" s="45">
        <v>62218</v>
      </c>
      <c r="Z115" s="45">
        <v>62694</v>
      </c>
      <c r="AA115" s="45">
        <v>63116</v>
      </c>
      <c r="AB115" s="45">
        <v>63237</v>
      </c>
      <c r="AC115" s="45">
        <v>63359</v>
      </c>
      <c r="AD115" s="45">
        <v>63481</v>
      </c>
      <c r="AE115" s="45">
        <v>63481</v>
      </c>
      <c r="AF115" s="45">
        <v>63481</v>
      </c>
      <c r="AG115" s="20"/>
      <c r="AH115" s="20"/>
    </row>
    <row r="116" spans="1:34" s="3" customFormat="1">
      <c r="A116" s="15" t="s">
        <v>66</v>
      </c>
      <c r="B116" s="45">
        <v>43625</v>
      </c>
      <c r="C116" s="45">
        <v>44251</v>
      </c>
      <c r="D116" s="45">
        <v>44887</v>
      </c>
      <c r="E116" s="45">
        <v>45532</v>
      </c>
      <c r="F116" s="45">
        <v>46187</v>
      </c>
      <c r="G116" s="45">
        <v>46852</v>
      </c>
      <c r="H116" s="45">
        <v>47526</v>
      </c>
      <c r="I116" s="45">
        <v>48211</v>
      </c>
      <c r="J116" s="45">
        <v>48906</v>
      </c>
      <c r="K116" s="45">
        <v>49612</v>
      </c>
      <c r="L116" s="45">
        <v>50328</v>
      </c>
      <c r="M116" s="45">
        <v>50979</v>
      </c>
      <c r="N116" s="45">
        <v>51717</v>
      </c>
      <c r="O116" s="45">
        <v>52466</v>
      </c>
      <c r="P116" s="45">
        <v>53226</v>
      </c>
      <c r="Q116" s="45">
        <v>54026</v>
      </c>
      <c r="R116" s="45">
        <v>54941</v>
      </c>
      <c r="S116" s="45">
        <v>55873</v>
      </c>
      <c r="T116" s="45">
        <v>56821</v>
      </c>
      <c r="U116" s="45">
        <v>57786</v>
      </c>
      <c r="V116" s="45">
        <v>58767</v>
      </c>
      <c r="W116" s="45">
        <v>59570</v>
      </c>
      <c r="X116" s="45">
        <v>60002</v>
      </c>
      <c r="Y116" s="45">
        <v>60436</v>
      </c>
      <c r="Z116" s="45">
        <v>60899</v>
      </c>
      <c r="AA116" s="45">
        <v>61316</v>
      </c>
      <c r="AB116" s="45">
        <v>61434</v>
      </c>
      <c r="AC116" s="45">
        <v>61552</v>
      </c>
      <c r="AD116" s="45">
        <v>61671</v>
      </c>
      <c r="AE116" s="45">
        <v>61671</v>
      </c>
      <c r="AF116" s="45">
        <v>61671</v>
      </c>
      <c r="AG116" s="20"/>
      <c r="AH116" s="20"/>
    </row>
    <row r="117" spans="1:34" s="23" customFormat="1" ht="18" thickBot="1">
      <c r="A117" s="25"/>
      <c r="B117" s="24" t="s">
        <v>17</v>
      </c>
      <c r="C117" s="24" t="s">
        <v>103</v>
      </c>
    </row>
    <row r="118" spans="1:34" s="3" customFormat="1" ht="13.5" thickTop="1">
      <c r="A118" s="15" t="s">
        <v>62</v>
      </c>
      <c r="B118" s="45">
        <v>54749</v>
      </c>
      <c r="C118" s="45">
        <v>56442</v>
      </c>
      <c r="D118" s="45">
        <v>58006</v>
      </c>
      <c r="E118" s="45">
        <v>58335</v>
      </c>
      <c r="F118" s="45">
        <v>58693</v>
      </c>
      <c r="G118" s="45">
        <v>59107</v>
      </c>
      <c r="H118" s="45">
        <v>60419</v>
      </c>
      <c r="I118" s="45">
        <v>61672</v>
      </c>
      <c r="J118" s="45">
        <v>62952</v>
      </c>
      <c r="K118" s="45">
        <v>64234</v>
      </c>
      <c r="L118" s="45">
        <v>65518</v>
      </c>
      <c r="M118" s="45">
        <v>66798</v>
      </c>
      <c r="N118" s="45">
        <v>68081</v>
      </c>
      <c r="O118" s="45">
        <v>69363</v>
      </c>
      <c r="P118" s="45">
        <v>70645</v>
      </c>
      <c r="Q118" s="45">
        <v>71928</v>
      </c>
      <c r="R118" s="45">
        <v>73210</v>
      </c>
      <c r="S118" s="45">
        <v>74492</v>
      </c>
      <c r="T118" s="45">
        <v>75977</v>
      </c>
      <c r="U118" s="45">
        <v>76621</v>
      </c>
      <c r="V118" s="45">
        <v>77276</v>
      </c>
      <c r="W118" s="45">
        <v>77933</v>
      </c>
      <c r="X118" s="45">
        <v>78601</v>
      </c>
      <c r="Y118" s="45">
        <v>81157</v>
      </c>
      <c r="Z118" s="45">
        <v>81927</v>
      </c>
      <c r="AA118" s="45">
        <v>82705</v>
      </c>
      <c r="AB118" s="45">
        <v>82705</v>
      </c>
      <c r="AC118" s="45">
        <v>82705</v>
      </c>
      <c r="AD118" s="45">
        <v>82705</v>
      </c>
      <c r="AE118" s="45">
        <v>82705</v>
      </c>
      <c r="AF118" s="45">
        <v>82705</v>
      </c>
    </row>
    <row r="119" spans="1:34" s="3" customFormat="1">
      <c r="A119" s="15" t="s">
        <v>63</v>
      </c>
      <c r="B119" s="45">
        <v>51813</v>
      </c>
      <c r="C119" s="45">
        <v>52976</v>
      </c>
      <c r="D119" s="45">
        <v>53975</v>
      </c>
      <c r="E119" s="45">
        <v>54058</v>
      </c>
      <c r="F119" s="45">
        <v>54171</v>
      </c>
      <c r="G119" s="45">
        <v>54356</v>
      </c>
      <c r="H119" s="45">
        <v>55319</v>
      </c>
      <c r="I119" s="45">
        <v>56280</v>
      </c>
      <c r="J119" s="45">
        <v>57242</v>
      </c>
      <c r="K119" s="45">
        <v>58204</v>
      </c>
      <c r="L119" s="45">
        <v>59170</v>
      </c>
      <c r="M119" s="45">
        <v>60131</v>
      </c>
      <c r="N119" s="45">
        <v>61094</v>
      </c>
      <c r="O119" s="45">
        <v>62057</v>
      </c>
      <c r="P119" s="45">
        <v>63019</v>
      </c>
      <c r="Q119" s="45">
        <v>63982</v>
      </c>
      <c r="R119" s="45">
        <v>64943</v>
      </c>
      <c r="S119" s="45">
        <v>65906</v>
      </c>
      <c r="T119" s="45">
        <v>67105</v>
      </c>
      <c r="U119" s="45">
        <v>67663</v>
      </c>
      <c r="V119" s="45">
        <v>68226</v>
      </c>
      <c r="W119" s="45">
        <v>68801</v>
      </c>
      <c r="X119" s="45">
        <v>69373</v>
      </c>
      <c r="Y119" s="45">
        <v>70593</v>
      </c>
      <c r="Z119" s="45">
        <v>71260</v>
      </c>
      <c r="AA119" s="45">
        <v>71933</v>
      </c>
      <c r="AB119" s="45">
        <v>71933</v>
      </c>
      <c r="AC119" s="45">
        <v>71933</v>
      </c>
      <c r="AD119" s="45">
        <v>71933</v>
      </c>
      <c r="AE119" s="45">
        <v>71933</v>
      </c>
      <c r="AF119" s="45">
        <v>71933</v>
      </c>
    </row>
    <row r="120" spans="1:34" s="3" customFormat="1">
      <c r="A120" s="15" t="s">
        <v>64</v>
      </c>
      <c r="B120" s="45">
        <v>48268</v>
      </c>
      <c r="C120" s="45">
        <v>49496</v>
      </c>
      <c r="D120" s="45">
        <v>50568</v>
      </c>
      <c r="E120" s="45">
        <v>50722</v>
      </c>
      <c r="F120" s="45">
        <v>50901</v>
      </c>
      <c r="G120" s="45">
        <v>51149</v>
      </c>
      <c r="H120" s="45">
        <v>52111</v>
      </c>
      <c r="I120" s="45">
        <v>53074</v>
      </c>
      <c r="J120" s="45">
        <v>54034</v>
      </c>
      <c r="K120" s="45">
        <v>54997</v>
      </c>
      <c r="L120" s="45">
        <v>55961</v>
      </c>
      <c r="M120" s="45">
        <v>56922</v>
      </c>
      <c r="N120" s="45">
        <v>57885</v>
      </c>
      <c r="O120" s="45">
        <v>58847</v>
      </c>
      <c r="P120" s="45">
        <v>59811</v>
      </c>
      <c r="Q120" s="45">
        <v>60771</v>
      </c>
      <c r="R120" s="45">
        <v>61737</v>
      </c>
      <c r="S120" s="45">
        <v>62698</v>
      </c>
      <c r="T120" s="45">
        <v>63861</v>
      </c>
      <c r="U120" s="45">
        <v>64391</v>
      </c>
      <c r="V120" s="45">
        <v>64927</v>
      </c>
      <c r="W120" s="45">
        <v>65461</v>
      </c>
      <c r="X120" s="45">
        <v>66006</v>
      </c>
      <c r="Y120" s="45">
        <v>67194</v>
      </c>
      <c r="Z120" s="45">
        <v>67828</v>
      </c>
      <c r="AA120" s="45">
        <v>68468</v>
      </c>
      <c r="AB120" s="45">
        <v>68468</v>
      </c>
      <c r="AC120" s="45">
        <v>68468</v>
      </c>
      <c r="AD120" s="45">
        <v>68468</v>
      </c>
      <c r="AE120" s="45">
        <v>68468</v>
      </c>
      <c r="AF120" s="45">
        <v>68468</v>
      </c>
    </row>
    <row r="121" spans="1:34" s="3" customFormat="1">
      <c r="A121" s="15" t="s">
        <v>65</v>
      </c>
      <c r="B121" s="45">
        <v>44878</v>
      </c>
      <c r="C121" s="45">
        <v>45974</v>
      </c>
      <c r="D121" s="45">
        <v>46990</v>
      </c>
      <c r="E121" s="45">
        <v>47116</v>
      </c>
      <c r="F121" s="45">
        <v>47302</v>
      </c>
      <c r="G121" s="45">
        <v>47523</v>
      </c>
      <c r="H121" s="45">
        <v>48422</v>
      </c>
      <c r="I121" s="45">
        <v>49286</v>
      </c>
      <c r="J121" s="45">
        <v>50185</v>
      </c>
      <c r="K121" s="45">
        <v>51051</v>
      </c>
      <c r="L121" s="45">
        <v>51951</v>
      </c>
      <c r="M121" s="45">
        <v>52814</v>
      </c>
      <c r="N121" s="45">
        <v>53715</v>
      </c>
      <c r="O121" s="45">
        <v>54580</v>
      </c>
      <c r="P121" s="45">
        <v>55479</v>
      </c>
      <c r="Q121" s="45">
        <v>56345</v>
      </c>
      <c r="R121" s="45">
        <v>57243</v>
      </c>
      <c r="S121" s="45">
        <v>58109</v>
      </c>
      <c r="T121" s="45">
        <v>59182</v>
      </c>
      <c r="U121" s="45">
        <v>59667</v>
      </c>
      <c r="V121" s="45">
        <v>60154</v>
      </c>
      <c r="W121" s="45">
        <v>60647</v>
      </c>
      <c r="X121" s="45">
        <v>61144</v>
      </c>
      <c r="Y121" s="45">
        <v>62222</v>
      </c>
      <c r="Z121" s="45">
        <v>62807</v>
      </c>
      <c r="AA121" s="45">
        <v>63398</v>
      </c>
      <c r="AB121" s="45">
        <v>63398</v>
      </c>
      <c r="AC121" s="45">
        <v>63398</v>
      </c>
      <c r="AD121" s="45">
        <v>63398</v>
      </c>
      <c r="AE121" s="45">
        <v>63398</v>
      </c>
      <c r="AF121" s="45">
        <v>63398</v>
      </c>
    </row>
    <row r="122" spans="1:34" s="3" customFormat="1">
      <c r="A122" s="15" t="s">
        <v>66</v>
      </c>
      <c r="B122" s="45">
        <v>43368</v>
      </c>
      <c r="C122" s="45">
        <v>44167</v>
      </c>
      <c r="D122" s="45">
        <v>45223</v>
      </c>
      <c r="E122" s="45">
        <v>45450</v>
      </c>
      <c r="F122" s="45">
        <v>45667</v>
      </c>
      <c r="G122" s="45">
        <v>45919</v>
      </c>
      <c r="H122" s="45">
        <v>46817</v>
      </c>
      <c r="I122" s="45">
        <v>47684</v>
      </c>
      <c r="J122" s="45">
        <v>48582</v>
      </c>
      <c r="K122" s="45">
        <v>49448</v>
      </c>
      <c r="L122" s="45">
        <v>50345</v>
      </c>
      <c r="M122" s="45">
        <v>51212</v>
      </c>
      <c r="N122" s="45">
        <v>52111</v>
      </c>
      <c r="O122" s="45">
        <v>52977</v>
      </c>
      <c r="P122" s="45">
        <v>53875</v>
      </c>
      <c r="Q122" s="45">
        <v>54742</v>
      </c>
      <c r="R122" s="45">
        <v>55639</v>
      </c>
      <c r="S122" s="45">
        <v>56506</v>
      </c>
      <c r="T122" s="45">
        <v>57563</v>
      </c>
      <c r="U122" s="45">
        <v>58033</v>
      </c>
      <c r="V122" s="45">
        <v>58504</v>
      </c>
      <c r="W122" s="45">
        <v>58982</v>
      </c>
      <c r="X122" s="45">
        <v>59463</v>
      </c>
      <c r="Y122" s="45">
        <v>60522</v>
      </c>
      <c r="Z122" s="45">
        <v>61090</v>
      </c>
      <c r="AA122" s="45">
        <v>61664</v>
      </c>
      <c r="AB122" s="45">
        <v>61664</v>
      </c>
      <c r="AC122" s="45">
        <v>61664</v>
      </c>
      <c r="AD122" s="45">
        <v>61664</v>
      </c>
      <c r="AE122" s="45">
        <v>61664</v>
      </c>
      <c r="AF122" s="45">
        <v>61664</v>
      </c>
    </row>
    <row r="123" spans="1:34" s="23" customFormat="1" ht="18" thickBot="1">
      <c r="A123" s="25"/>
      <c r="B123" s="24" t="s">
        <v>18</v>
      </c>
      <c r="C123" s="24" t="s">
        <v>102</v>
      </c>
    </row>
    <row r="124" spans="1:34" s="3" customFormat="1" ht="13.5" thickTop="1">
      <c r="A124" s="15" t="s">
        <v>62</v>
      </c>
      <c r="B124" s="49">
        <v>57076</v>
      </c>
      <c r="C124" s="49">
        <v>57593</v>
      </c>
      <c r="D124" s="49">
        <v>57924</v>
      </c>
      <c r="E124" s="49">
        <v>58236</v>
      </c>
      <c r="F124" s="49">
        <v>58578</v>
      </c>
      <c r="G124" s="49">
        <v>58950</v>
      </c>
      <c r="H124" s="49">
        <v>60296</v>
      </c>
      <c r="I124" s="49">
        <v>61645</v>
      </c>
      <c r="J124" s="49">
        <v>62995</v>
      </c>
      <c r="K124" s="49">
        <v>64346</v>
      </c>
      <c r="L124" s="49">
        <v>65701</v>
      </c>
      <c r="M124" s="49">
        <v>67055</v>
      </c>
      <c r="N124" s="49">
        <v>68413</v>
      </c>
      <c r="O124" s="49">
        <v>69771</v>
      </c>
      <c r="P124" s="49">
        <v>71132</v>
      </c>
      <c r="Q124" s="49">
        <v>72496</v>
      </c>
      <c r="R124" s="49">
        <v>73860</v>
      </c>
      <c r="S124" s="49">
        <v>75226</v>
      </c>
      <c r="T124" s="49">
        <v>76023</v>
      </c>
      <c r="U124" s="49">
        <v>77362</v>
      </c>
      <c r="V124" s="49">
        <v>78136</v>
      </c>
      <c r="W124" s="49">
        <v>78919</v>
      </c>
      <c r="X124" s="49">
        <v>79711</v>
      </c>
      <c r="Y124" s="49">
        <v>82301</v>
      </c>
      <c r="Z124" s="49">
        <v>83049</v>
      </c>
      <c r="AA124" s="49">
        <v>84589</v>
      </c>
      <c r="AB124" s="49">
        <v>84801</v>
      </c>
      <c r="AC124" s="49">
        <v>85017</v>
      </c>
      <c r="AD124" s="49">
        <v>85237</v>
      </c>
      <c r="AE124" s="49">
        <v>85462</v>
      </c>
      <c r="AF124" s="49">
        <v>85692</v>
      </c>
    </row>
    <row r="125" spans="1:34" s="3" customFormat="1">
      <c r="A125" s="15" t="s">
        <v>63</v>
      </c>
      <c r="B125" s="49">
        <v>53576</v>
      </c>
      <c r="C125" s="49">
        <v>53813</v>
      </c>
      <c r="D125" s="49">
        <v>53888</v>
      </c>
      <c r="E125" s="49">
        <v>53957</v>
      </c>
      <c r="F125" s="49">
        <v>54058</v>
      </c>
      <c r="G125" s="49">
        <v>54205</v>
      </c>
      <c r="H125" s="49">
        <v>55236</v>
      </c>
      <c r="I125" s="49">
        <v>56267</v>
      </c>
      <c r="J125" s="49">
        <v>57301</v>
      </c>
      <c r="K125" s="49">
        <v>58336</v>
      </c>
      <c r="L125" s="49">
        <v>59375</v>
      </c>
      <c r="M125" s="49">
        <v>60413</v>
      </c>
      <c r="N125" s="49">
        <v>61454</v>
      </c>
      <c r="O125" s="49">
        <v>62496</v>
      </c>
      <c r="P125" s="49">
        <v>63541</v>
      </c>
      <c r="Q125" s="49">
        <v>64588</v>
      </c>
      <c r="R125" s="49">
        <v>65636</v>
      </c>
      <c r="S125" s="49">
        <v>66685</v>
      </c>
      <c r="T125" s="49">
        <v>67345</v>
      </c>
      <c r="U125" s="49">
        <v>68011</v>
      </c>
      <c r="V125" s="49">
        <v>68685</v>
      </c>
      <c r="W125" s="49">
        <v>69366</v>
      </c>
      <c r="X125" s="49">
        <v>70056</v>
      </c>
      <c r="Y125" s="49">
        <v>72068</v>
      </c>
      <c r="Z125" s="49">
        <v>72640</v>
      </c>
      <c r="AA125" s="49">
        <v>74028</v>
      </c>
      <c r="AB125" s="49">
        <v>74210</v>
      </c>
      <c r="AC125" s="49">
        <v>74395</v>
      </c>
      <c r="AD125" s="49">
        <v>74585</v>
      </c>
      <c r="AE125" s="49">
        <v>74778</v>
      </c>
      <c r="AF125" s="49">
        <v>74975</v>
      </c>
    </row>
    <row r="126" spans="1:34" s="3" customFormat="1">
      <c r="A126" s="15" t="s">
        <v>64</v>
      </c>
      <c r="B126" s="49">
        <v>50076</v>
      </c>
      <c r="C126" s="49">
        <v>50377</v>
      </c>
      <c r="D126" s="49">
        <v>50525</v>
      </c>
      <c r="E126" s="49">
        <v>50664</v>
      </c>
      <c r="F126" s="49">
        <v>50831</v>
      </c>
      <c r="G126" s="49">
        <v>51042</v>
      </c>
      <c r="H126" s="49">
        <v>52073</v>
      </c>
      <c r="I126" s="49">
        <v>53104</v>
      </c>
      <c r="J126" s="49">
        <v>54138</v>
      </c>
      <c r="K126" s="49">
        <v>55173</v>
      </c>
      <c r="L126" s="49">
        <v>56212</v>
      </c>
      <c r="M126" s="49">
        <v>57250</v>
      </c>
      <c r="N126" s="49">
        <v>58291</v>
      </c>
      <c r="O126" s="49">
        <v>59333</v>
      </c>
      <c r="P126" s="49">
        <v>60378</v>
      </c>
      <c r="Q126" s="49">
        <v>61425</v>
      </c>
      <c r="R126" s="49">
        <v>62473</v>
      </c>
      <c r="S126" s="49">
        <v>63522</v>
      </c>
      <c r="T126" s="49">
        <v>64150</v>
      </c>
      <c r="U126" s="49">
        <v>64784</v>
      </c>
      <c r="V126" s="49">
        <v>65426</v>
      </c>
      <c r="W126" s="49">
        <v>66075</v>
      </c>
      <c r="X126" s="49">
        <v>66732</v>
      </c>
      <c r="Y126" s="49">
        <v>68310</v>
      </c>
      <c r="Z126" s="49">
        <v>68917</v>
      </c>
      <c r="AA126" s="49">
        <v>70166</v>
      </c>
      <c r="AB126" s="49">
        <v>70338</v>
      </c>
      <c r="AC126" s="49">
        <v>70514</v>
      </c>
      <c r="AD126" s="49">
        <v>70692</v>
      </c>
      <c r="AE126" s="49">
        <v>70875</v>
      </c>
      <c r="AF126" s="49">
        <v>71061</v>
      </c>
    </row>
    <row r="127" spans="1:34" s="3" customFormat="1">
      <c r="A127" s="15" t="s">
        <v>65</v>
      </c>
      <c r="B127" s="49">
        <v>46576</v>
      </c>
      <c r="C127" s="49">
        <v>46838</v>
      </c>
      <c r="D127" s="49">
        <v>46994</v>
      </c>
      <c r="E127" s="49">
        <v>47107</v>
      </c>
      <c r="F127" s="49">
        <v>47280</v>
      </c>
      <c r="G127" s="49">
        <v>47468</v>
      </c>
      <c r="H127" s="49">
        <v>48435</v>
      </c>
      <c r="I127" s="49">
        <v>49372</v>
      </c>
      <c r="J127" s="49">
        <v>50342</v>
      </c>
      <c r="K127" s="49">
        <v>51282</v>
      </c>
      <c r="L127" s="49">
        <v>52258</v>
      </c>
      <c r="M127" s="49">
        <v>53201</v>
      </c>
      <c r="N127" s="49">
        <v>54179</v>
      </c>
      <c r="O127" s="49">
        <v>55126</v>
      </c>
      <c r="P127" s="49">
        <v>56108</v>
      </c>
      <c r="Q127" s="49">
        <v>57060</v>
      </c>
      <c r="R127" s="49">
        <v>58044</v>
      </c>
      <c r="S127" s="49">
        <v>58999</v>
      </c>
      <c r="T127" s="49">
        <v>59582</v>
      </c>
      <c r="U127" s="49">
        <v>60170</v>
      </c>
      <c r="V127" s="49">
        <v>60766</v>
      </c>
      <c r="W127" s="49">
        <v>61368</v>
      </c>
      <c r="X127" s="49">
        <v>61978</v>
      </c>
      <c r="Y127" s="49">
        <v>62880</v>
      </c>
      <c r="Z127" s="49">
        <v>63552</v>
      </c>
      <c r="AA127" s="49">
        <v>64638</v>
      </c>
      <c r="AB127" s="49">
        <v>64795</v>
      </c>
      <c r="AC127" s="49">
        <v>64956</v>
      </c>
      <c r="AD127" s="49">
        <v>65120</v>
      </c>
      <c r="AE127" s="49">
        <v>65287</v>
      </c>
      <c r="AF127" s="49">
        <v>65457</v>
      </c>
    </row>
    <row r="128" spans="1:34" s="3" customFormat="1">
      <c r="A128" s="15" t="s">
        <v>66</v>
      </c>
      <c r="B128" s="49">
        <v>45000</v>
      </c>
      <c r="C128" s="49">
        <v>45119</v>
      </c>
      <c r="D128" s="49">
        <v>45313</v>
      </c>
      <c r="E128" s="49">
        <v>45462</v>
      </c>
      <c r="F128" s="49">
        <v>45667</v>
      </c>
      <c r="G128" s="49">
        <v>45886</v>
      </c>
      <c r="H128" s="49">
        <v>46853</v>
      </c>
      <c r="I128" s="49">
        <v>47791</v>
      </c>
      <c r="J128" s="49">
        <v>48761</v>
      </c>
      <c r="K128" s="49">
        <v>49701</v>
      </c>
      <c r="L128" s="49">
        <v>50676</v>
      </c>
      <c r="M128" s="49">
        <v>51619</v>
      </c>
      <c r="N128" s="49">
        <v>52598</v>
      </c>
      <c r="O128" s="49">
        <v>53545</v>
      </c>
      <c r="P128" s="49">
        <v>54526</v>
      </c>
      <c r="Q128" s="49">
        <v>55478</v>
      </c>
      <c r="R128" s="49">
        <v>56463</v>
      </c>
      <c r="S128" s="49">
        <v>57418</v>
      </c>
      <c r="T128" s="49">
        <v>57984</v>
      </c>
      <c r="U128" s="49">
        <v>58556</v>
      </c>
      <c r="V128" s="49">
        <v>59137</v>
      </c>
      <c r="W128" s="49">
        <v>59722</v>
      </c>
      <c r="X128" s="49">
        <v>60316</v>
      </c>
      <c r="Y128" s="49">
        <v>61202</v>
      </c>
      <c r="Z128" s="49">
        <v>61691</v>
      </c>
      <c r="AA128" s="49">
        <v>62747</v>
      </c>
      <c r="AB128" s="49">
        <v>62900</v>
      </c>
      <c r="AC128" s="49">
        <v>63057</v>
      </c>
      <c r="AD128" s="49">
        <v>63216</v>
      </c>
      <c r="AE128" s="49">
        <v>63379</v>
      </c>
      <c r="AF128" s="49">
        <v>63544</v>
      </c>
    </row>
    <row r="129" spans="1:52" s="23" customFormat="1" ht="18" thickBot="1">
      <c r="A129" s="25"/>
      <c r="B129" s="24" t="s">
        <v>19</v>
      </c>
      <c r="C129" s="24" t="s">
        <v>101</v>
      </c>
    </row>
    <row r="130" spans="1:52" s="3" customFormat="1" ht="13.5" thickTop="1">
      <c r="A130" s="15" t="s">
        <v>62</v>
      </c>
      <c r="B130" s="45">
        <v>54576</v>
      </c>
      <c r="C130" s="45">
        <v>55093</v>
      </c>
      <c r="D130" s="45">
        <v>55424</v>
      </c>
      <c r="E130" s="45">
        <v>55736</v>
      </c>
      <c r="F130" s="45">
        <v>56078</v>
      </c>
      <c r="G130" s="45">
        <v>56370</v>
      </c>
      <c r="H130" s="45">
        <v>57634</v>
      </c>
      <c r="I130" s="45">
        <v>58900</v>
      </c>
      <c r="J130" s="45">
        <v>60165</v>
      </c>
      <c r="K130" s="45">
        <v>61430</v>
      </c>
      <c r="L130" s="45">
        <v>62696</v>
      </c>
      <c r="M130" s="45">
        <v>63960</v>
      </c>
      <c r="N130" s="45">
        <v>65226</v>
      </c>
      <c r="O130" s="45">
        <v>66491</v>
      </c>
      <c r="P130" s="45">
        <v>67756</v>
      </c>
      <c r="Q130" s="45">
        <v>69022</v>
      </c>
      <c r="R130" s="45">
        <v>70287</v>
      </c>
      <c r="S130" s="45">
        <v>71552</v>
      </c>
      <c r="T130" s="45">
        <v>72193</v>
      </c>
      <c r="U130" s="45">
        <v>72839</v>
      </c>
      <c r="V130" s="45">
        <v>73493</v>
      </c>
      <c r="W130" s="45">
        <v>74153</v>
      </c>
      <c r="X130" s="45">
        <v>74820</v>
      </c>
      <c r="Y130" s="45">
        <v>75493</v>
      </c>
      <c r="Z130" s="5"/>
      <c r="AA130" s="5"/>
      <c r="AB130" s="5"/>
      <c r="AC130" s="5"/>
      <c r="AD130" s="5"/>
      <c r="AE130" s="5"/>
      <c r="AF130" s="5"/>
    </row>
    <row r="131" spans="1:52" s="3" customFormat="1">
      <c r="A131" s="15" t="s">
        <v>63</v>
      </c>
      <c r="B131" s="45">
        <v>51076</v>
      </c>
      <c r="C131" s="45">
        <v>51313</v>
      </c>
      <c r="D131" s="45">
        <v>51388</v>
      </c>
      <c r="E131" s="45">
        <v>51457</v>
      </c>
      <c r="F131" s="45">
        <v>51558</v>
      </c>
      <c r="G131" s="45">
        <v>51625</v>
      </c>
      <c r="H131" s="45">
        <v>52574</v>
      </c>
      <c r="I131" s="45">
        <v>53522</v>
      </c>
      <c r="J131" s="45">
        <v>54471</v>
      </c>
      <c r="K131" s="45">
        <v>55421</v>
      </c>
      <c r="L131" s="45">
        <v>56370</v>
      </c>
      <c r="M131" s="45">
        <v>57318</v>
      </c>
      <c r="N131" s="45">
        <v>58267</v>
      </c>
      <c r="O131" s="45">
        <v>59216</v>
      </c>
      <c r="P131" s="45">
        <v>60165</v>
      </c>
      <c r="Q131" s="45">
        <v>61114</v>
      </c>
      <c r="R131" s="45">
        <v>62063</v>
      </c>
      <c r="S131" s="45">
        <v>63011</v>
      </c>
      <c r="T131" s="45">
        <v>63567</v>
      </c>
      <c r="U131" s="45">
        <v>64128</v>
      </c>
      <c r="V131" s="45">
        <v>64694</v>
      </c>
      <c r="W131" s="45">
        <v>65265</v>
      </c>
      <c r="X131" s="45">
        <v>65843</v>
      </c>
      <c r="Y131" s="45">
        <v>66427</v>
      </c>
      <c r="Z131" s="5"/>
      <c r="AA131" s="5"/>
      <c r="AB131" s="5"/>
      <c r="AC131" s="5"/>
      <c r="AD131" s="5"/>
      <c r="AE131" s="5"/>
      <c r="AF131" s="5"/>
    </row>
    <row r="132" spans="1:52" s="3" customFormat="1">
      <c r="A132" s="15" t="s">
        <v>64</v>
      </c>
      <c r="B132" s="45">
        <v>47576</v>
      </c>
      <c r="C132" s="45">
        <v>47877</v>
      </c>
      <c r="D132" s="45">
        <v>48025</v>
      </c>
      <c r="E132" s="45">
        <v>48164</v>
      </c>
      <c r="F132" s="45">
        <v>48331</v>
      </c>
      <c r="G132" s="45">
        <v>48462</v>
      </c>
      <c r="H132" s="45">
        <v>49411</v>
      </c>
      <c r="I132" s="45">
        <v>50359</v>
      </c>
      <c r="J132" s="45">
        <v>51308</v>
      </c>
      <c r="K132" s="45">
        <v>52257</v>
      </c>
      <c r="L132" s="45">
        <v>53207</v>
      </c>
      <c r="M132" s="45">
        <v>54155</v>
      </c>
      <c r="N132" s="45">
        <v>55104</v>
      </c>
      <c r="O132" s="45">
        <v>56053</v>
      </c>
      <c r="P132" s="45">
        <v>57001</v>
      </c>
      <c r="Q132" s="45">
        <v>57951</v>
      </c>
      <c r="R132" s="45">
        <v>58900</v>
      </c>
      <c r="S132" s="45">
        <v>59848</v>
      </c>
      <c r="T132" s="45">
        <v>60372</v>
      </c>
      <c r="U132" s="45">
        <v>60901</v>
      </c>
      <c r="V132" s="45">
        <v>61435</v>
      </c>
      <c r="W132" s="45">
        <v>61974</v>
      </c>
      <c r="X132" s="45">
        <v>62519</v>
      </c>
      <c r="Y132" s="45">
        <v>63070</v>
      </c>
      <c r="Z132" s="5"/>
      <c r="AA132" s="5"/>
      <c r="AB132" s="5"/>
      <c r="AC132" s="5"/>
      <c r="AD132" s="5"/>
      <c r="AE132" s="5"/>
      <c r="AF132" s="5"/>
    </row>
    <row r="133" spans="1:52" s="3" customFormat="1">
      <c r="A133" s="15" t="s">
        <v>65</v>
      </c>
      <c r="B133" s="45">
        <v>44076</v>
      </c>
      <c r="C133" s="45">
        <v>44338</v>
      </c>
      <c r="D133" s="45">
        <v>44494</v>
      </c>
      <c r="E133" s="45">
        <v>44607</v>
      </c>
      <c r="F133" s="45">
        <v>44780</v>
      </c>
      <c r="G133" s="45">
        <v>44888</v>
      </c>
      <c r="H133" s="45">
        <v>45773</v>
      </c>
      <c r="I133" s="45">
        <v>46627</v>
      </c>
      <c r="J133" s="45">
        <v>47512</v>
      </c>
      <c r="K133" s="45">
        <v>48366</v>
      </c>
      <c r="L133" s="45">
        <v>49253</v>
      </c>
      <c r="M133" s="45">
        <v>50106</v>
      </c>
      <c r="N133" s="45">
        <v>50992</v>
      </c>
      <c r="O133" s="45">
        <v>51846</v>
      </c>
      <c r="P133" s="45">
        <v>52732</v>
      </c>
      <c r="Q133" s="45">
        <v>53586</v>
      </c>
      <c r="R133" s="45">
        <v>54471</v>
      </c>
      <c r="S133" s="45">
        <v>55325</v>
      </c>
      <c r="T133" s="45">
        <v>55804</v>
      </c>
      <c r="U133" s="45">
        <v>56287</v>
      </c>
      <c r="V133" s="45">
        <v>56775</v>
      </c>
      <c r="W133" s="45">
        <v>57267</v>
      </c>
      <c r="X133" s="45">
        <v>57764</v>
      </c>
      <c r="Y133" s="45">
        <v>58267</v>
      </c>
      <c r="Z133" s="5"/>
      <c r="AA133" s="5"/>
      <c r="AB133" s="5"/>
      <c r="AC133" s="5"/>
      <c r="AD133" s="5"/>
      <c r="AE133" s="5"/>
      <c r="AF133" s="5"/>
    </row>
    <row r="134" spans="1:52" s="3" customFormat="1">
      <c r="A134" s="15" t="s">
        <v>66</v>
      </c>
      <c r="B134" s="45">
        <v>42500</v>
      </c>
      <c r="C134" s="45">
        <v>42619</v>
      </c>
      <c r="D134" s="45">
        <v>42813</v>
      </c>
      <c r="E134" s="45">
        <v>42962</v>
      </c>
      <c r="F134" s="45">
        <v>43167</v>
      </c>
      <c r="G134" s="45">
        <v>43306</v>
      </c>
      <c r="H134" s="45">
        <v>44191</v>
      </c>
      <c r="I134" s="45">
        <v>45046</v>
      </c>
      <c r="J134" s="45">
        <v>45931</v>
      </c>
      <c r="K134" s="45">
        <v>46785</v>
      </c>
      <c r="L134" s="45">
        <v>47671</v>
      </c>
      <c r="M134" s="45">
        <v>48524</v>
      </c>
      <c r="N134" s="45">
        <v>49411</v>
      </c>
      <c r="O134" s="45">
        <v>50265</v>
      </c>
      <c r="P134" s="45">
        <v>51150</v>
      </c>
      <c r="Q134" s="45">
        <v>52004</v>
      </c>
      <c r="R134" s="45">
        <v>52890</v>
      </c>
      <c r="S134" s="45">
        <v>53744</v>
      </c>
      <c r="T134" s="45">
        <v>54206</v>
      </c>
      <c r="U134" s="45">
        <v>54673</v>
      </c>
      <c r="V134" s="45">
        <v>55146</v>
      </c>
      <c r="W134" s="45">
        <v>55621</v>
      </c>
      <c r="X134" s="45">
        <v>56103</v>
      </c>
      <c r="Y134" s="45">
        <v>56589</v>
      </c>
      <c r="Z134" s="5"/>
      <c r="AA134" s="5"/>
      <c r="AB134" s="5"/>
      <c r="AC134" s="5"/>
      <c r="AD134" s="5"/>
      <c r="AE134" s="5"/>
      <c r="AF134" s="5"/>
    </row>
    <row r="135" spans="1:52" s="23" customFormat="1" ht="18" thickBot="1">
      <c r="A135" s="25"/>
      <c r="B135" s="24">
        <v>1704</v>
      </c>
      <c r="C135" s="24" t="s">
        <v>110</v>
      </c>
    </row>
    <row r="136" spans="1:52" s="3" customFormat="1" ht="13.5" thickTop="1">
      <c r="A136" s="15" t="s">
        <v>62</v>
      </c>
      <c r="B136" s="45">
        <v>54576</v>
      </c>
      <c r="C136" s="45">
        <v>55093</v>
      </c>
      <c r="D136" s="45">
        <v>55424</v>
      </c>
      <c r="E136" s="45">
        <v>55736</v>
      </c>
      <c r="F136" s="45">
        <v>56078</v>
      </c>
      <c r="G136" s="45">
        <v>56370</v>
      </c>
      <c r="H136" s="45">
        <v>57634</v>
      </c>
      <c r="I136" s="45">
        <v>58900</v>
      </c>
      <c r="J136" s="45">
        <v>60165</v>
      </c>
      <c r="K136" s="45">
        <v>61430</v>
      </c>
      <c r="L136" s="45">
        <v>62696</v>
      </c>
      <c r="M136" s="45">
        <v>63960</v>
      </c>
      <c r="N136" s="45">
        <v>65226</v>
      </c>
      <c r="O136" s="45">
        <v>66491</v>
      </c>
      <c r="P136" s="45">
        <v>67756</v>
      </c>
      <c r="Q136" s="45">
        <v>69022</v>
      </c>
      <c r="R136" s="45">
        <v>70287</v>
      </c>
      <c r="S136" s="45">
        <v>71552</v>
      </c>
      <c r="T136" s="45">
        <v>72193</v>
      </c>
      <c r="U136" s="45">
        <v>72839</v>
      </c>
      <c r="V136" s="45">
        <v>73493</v>
      </c>
      <c r="W136" s="45">
        <v>74153</v>
      </c>
      <c r="X136" s="45">
        <v>74820</v>
      </c>
      <c r="Y136" s="45">
        <v>75493</v>
      </c>
      <c r="Z136" s="4"/>
      <c r="AA136" s="4"/>
      <c r="AB136" s="4"/>
      <c r="AC136" s="4"/>
      <c r="AD136" s="4"/>
      <c r="AE136" s="4"/>
      <c r="AF136" s="4"/>
    </row>
    <row r="137" spans="1:52" s="3" customFormat="1">
      <c r="A137" s="15" t="s">
        <v>63</v>
      </c>
      <c r="B137" s="45">
        <v>51076</v>
      </c>
      <c r="C137" s="45">
        <v>51313</v>
      </c>
      <c r="D137" s="45">
        <v>51388</v>
      </c>
      <c r="E137" s="45">
        <v>51457</v>
      </c>
      <c r="F137" s="45">
        <v>51558</v>
      </c>
      <c r="G137" s="45">
        <v>51625</v>
      </c>
      <c r="H137" s="45">
        <v>52574</v>
      </c>
      <c r="I137" s="45">
        <v>53522</v>
      </c>
      <c r="J137" s="45">
        <v>54471</v>
      </c>
      <c r="K137" s="45">
        <v>55421</v>
      </c>
      <c r="L137" s="45">
        <v>56370</v>
      </c>
      <c r="M137" s="45">
        <v>57318</v>
      </c>
      <c r="N137" s="45">
        <v>58267</v>
      </c>
      <c r="O137" s="45">
        <v>59216</v>
      </c>
      <c r="P137" s="45">
        <v>60165</v>
      </c>
      <c r="Q137" s="45">
        <v>61114</v>
      </c>
      <c r="R137" s="45">
        <v>62063</v>
      </c>
      <c r="S137" s="45">
        <v>63011</v>
      </c>
      <c r="T137" s="45">
        <v>63567</v>
      </c>
      <c r="U137" s="45">
        <v>64128</v>
      </c>
      <c r="V137" s="45">
        <v>64694</v>
      </c>
      <c r="W137" s="45">
        <v>65265</v>
      </c>
      <c r="X137" s="45">
        <v>65843</v>
      </c>
      <c r="Y137" s="45">
        <v>66427</v>
      </c>
      <c r="Z137" s="4"/>
      <c r="AA137" s="4"/>
      <c r="AB137" s="4"/>
      <c r="AC137" s="4"/>
      <c r="AD137" s="4"/>
      <c r="AE137" s="4"/>
      <c r="AF137" s="4"/>
    </row>
    <row r="138" spans="1:52" s="3" customFormat="1">
      <c r="A138" s="15" t="s">
        <v>64</v>
      </c>
      <c r="B138" s="45">
        <v>47576</v>
      </c>
      <c r="C138" s="45">
        <v>47877</v>
      </c>
      <c r="D138" s="45">
        <v>48025</v>
      </c>
      <c r="E138" s="45">
        <v>48164</v>
      </c>
      <c r="F138" s="45">
        <v>48331</v>
      </c>
      <c r="G138" s="45">
        <v>48462</v>
      </c>
      <c r="H138" s="45">
        <v>49411</v>
      </c>
      <c r="I138" s="45">
        <v>50359</v>
      </c>
      <c r="J138" s="45">
        <v>51308</v>
      </c>
      <c r="K138" s="45">
        <v>52257</v>
      </c>
      <c r="L138" s="45">
        <v>53207</v>
      </c>
      <c r="M138" s="45">
        <v>54155</v>
      </c>
      <c r="N138" s="45">
        <v>55104</v>
      </c>
      <c r="O138" s="45">
        <v>56053</v>
      </c>
      <c r="P138" s="45">
        <v>57001</v>
      </c>
      <c r="Q138" s="45">
        <v>57951</v>
      </c>
      <c r="R138" s="45">
        <v>58900</v>
      </c>
      <c r="S138" s="45">
        <v>59848</v>
      </c>
      <c r="T138" s="45">
        <v>60372</v>
      </c>
      <c r="U138" s="45">
        <v>60901</v>
      </c>
      <c r="V138" s="45">
        <v>61435</v>
      </c>
      <c r="W138" s="45">
        <v>61974</v>
      </c>
      <c r="X138" s="45">
        <v>62519</v>
      </c>
      <c r="Y138" s="45">
        <v>63070</v>
      </c>
      <c r="Z138" s="4"/>
      <c r="AA138" s="4"/>
      <c r="AB138" s="4"/>
      <c r="AC138" s="4"/>
      <c r="AD138" s="4"/>
      <c r="AE138" s="4"/>
      <c r="AF138" s="4"/>
    </row>
    <row r="139" spans="1:52" s="3" customFormat="1">
      <c r="A139" s="15" t="s">
        <v>65</v>
      </c>
      <c r="B139" s="45">
        <v>44076</v>
      </c>
      <c r="C139" s="45">
        <v>44338</v>
      </c>
      <c r="D139" s="45">
        <v>44494</v>
      </c>
      <c r="E139" s="45">
        <v>44607</v>
      </c>
      <c r="F139" s="45">
        <v>44780</v>
      </c>
      <c r="G139" s="45">
        <v>44888</v>
      </c>
      <c r="H139" s="45">
        <v>45773</v>
      </c>
      <c r="I139" s="45">
        <v>46627</v>
      </c>
      <c r="J139" s="45">
        <v>47512</v>
      </c>
      <c r="K139" s="45">
        <v>48366</v>
      </c>
      <c r="L139" s="45">
        <v>49253</v>
      </c>
      <c r="M139" s="45">
        <v>50106</v>
      </c>
      <c r="N139" s="45">
        <v>50992</v>
      </c>
      <c r="O139" s="45">
        <v>51846</v>
      </c>
      <c r="P139" s="45">
        <v>52732</v>
      </c>
      <c r="Q139" s="45">
        <v>53586</v>
      </c>
      <c r="R139" s="45">
        <v>54471</v>
      </c>
      <c r="S139" s="45">
        <v>55325</v>
      </c>
      <c r="T139" s="45">
        <v>55804</v>
      </c>
      <c r="U139" s="45">
        <v>56287</v>
      </c>
      <c r="V139" s="45">
        <v>56775</v>
      </c>
      <c r="W139" s="45">
        <v>57267</v>
      </c>
      <c r="X139" s="45">
        <v>57764</v>
      </c>
      <c r="Y139" s="45">
        <v>58267</v>
      </c>
      <c r="Z139" s="4"/>
      <c r="AA139" s="4"/>
      <c r="AB139" s="4"/>
      <c r="AC139" s="4"/>
      <c r="AD139" s="4"/>
      <c r="AE139" s="4"/>
      <c r="AF139" s="4"/>
    </row>
    <row r="140" spans="1:52" s="3" customFormat="1">
      <c r="A140" s="15" t="s">
        <v>66</v>
      </c>
      <c r="B140" s="45">
        <v>42500</v>
      </c>
      <c r="C140" s="45">
        <v>42619</v>
      </c>
      <c r="D140" s="45">
        <v>42813</v>
      </c>
      <c r="E140" s="45">
        <v>42962</v>
      </c>
      <c r="F140" s="45">
        <v>43167</v>
      </c>
      <c r="G140" s="45">
        <v>43306</v>
      </c>
      <c r="H140" s="45">
        <v>44191</v>
      </c>
      <c r="I140" s="45">
        <v>45046</v>
      </c>
      <c r="J140" s="45">
        <v>45931</v>
      </c>
      <c r="K140" s="45">
        <v>46785</v>
      </c>
      <c r="L140" s="45">
        <v>47671</v>
      </c>
      <c r="M140" s="45">
        <v>48524</v>
      </c>
      <c r="N140" s="45">
        <v>49411</v>
      </c>
      <c r="O140" s="45">
        <v>50265</v>
      </c>
      <c r="P140" s="45">
        <v>51150</v>
      </c>
      <c r="Q140" s="45">
        <v>52004</v>
      </c>
      <c r="R140" s="45">
        <v>52890</v>
      </c>
      <c r="S140" s="45">
        <v>53744</v>
      </c>
      <c r="T140" s="45">
        <v>54206</v>
      </c>
      <c r="U140" s="45">
        <v>54673</v>
      </c>
      <c r="V140" s="45">
        <v>55146</v>
      </c>
      <c r="W140" s="45">
        <v>55621</v>
      </c>
      <c r="X140" s="45">
        <v>56103</v>
      </c>
      <c r="Y140" s="45">
        <v>56589</v>
      </c>
      <c r="Z140" s="4"/>
      <c r="AA140" s="4"/>
      <c r="AB140" s="4"/>
      <c r="AC140" s="4"/>
      <c r="AD140" s="4"/>
      <c r="AE140" s="4"/>
      <c r="AF140" s="4"/>
    </row>
    <row r="141" spans="1:52" s="23" customFormat="1" ht="18" thickBot="1">
      <c r="A141" s="25"/>
      <c r="B141" s="24" t="s">
        <v>20</v>
      </c>
      <c r="C141" s="24" t="s">
        <v>111</v>
      </c>
    </row>
    <row r="142" spans="1:52" s="3" customFormat="1" ht="13.5" thickTop="1">
      <c r="A142" s="15" t="s">
        <v>62</v>
      </c>
      <c r="B142" s="50">
        <v>55576</v>
      </c>
      <c r="C142" s="50">
        <v>56093</v>
      </c>
      <c r="D142" s="50">
        <v>56424</v>
      </c>
      <c r="E142" s="50">
        <v>56736</v>
      </c>
      <c r="F142" s="50">
        <v>57078</v>
      </c>
      <c r="G142" s="50">
        <v>58363</v>
      </c>
      <c r="H142" s="50">
        <v>59850</v>
      </c>
      <c r="I142" s="50">
        <v>61234</v>
      </c>
      <c r="J142" s="50">
        <v>62746</v>
      </c>
      <c r="K142" s="50">
        <v>63866</v>
      </c>
      <c r="L142" s="50">
        <v>64256</v>
      </c>
      <c r="M142" s="50">
        <v>65765</v>
      </c>
      <c r="N142" s="50">
        <v>67270</v>
      </c>
      <c r="O142" s="50">
        <v>68781</v>
      </c>
      <c r="P142" s="50">
        <v>70291</v>
      </c>
      <c r="Q142" s="50">
        <v>71796</v>
      </c>
      <c r="R142" s="50">
        <v>73305</v>
      </c>
      <c r="S142" s="50">
        <v>74816</v>
      </c>
      <c r="T142" s="50">
        <v>76223</v>
      </c>
      <c r="U142" s="50">
        <v>77602</v>
      </c>
      <c r="V142" s="50">
        <v>78786</v>
      </c>
      <c r="W142" s="50">
        <v>80275</v>
      </c>
      <c r="X142" s="50">
        <v>81790</v>
      </c>
      <c r="Y142" s="50">
        <v>83446</v>
      </c>
      <c r="Z142" s="50">
        <v>85271</v>
      </c>
      <c r="AA142" s="50">
        <v>87057</v>
      </c>
      <c r="AB142" s="50">
        <v>88708</v>
      </c>
      <c r="AC142" s="50">
        <v>90327</v>
      </c>
      <c r="AD142" s="50">
        <v>91186</v>
      </c>
      <c r="AE142" s="50">
        <v>91186</v>
      </c>
      <c r="AF142" s="50">
        <v>91186</v>
      </c>
      <c r="AG142" s="17"/>
      <c r="AH142" s="17"/>
      <c r="AI142" s="17"/>
      <c r="AJ142" s="17"/>
      <c r="AK142" s="17"/>
      <c r="AL142" s="17"/>
      <c r="AM142" s="17"/>
      <c r="AN142" s="17"/>
      <c r="AO142" s="17"/>
      <c r="AP142" s="17"/>
      <c r="AQ142" s="17"/>
      <c r="AR142" s="17"/>
      <c r="AS142" s="17"/>
      <c r="AT142" s="17"/>
      <c r="AU142" s="17"/>
      <c r="AV142" s="17"/>
      <c r="AW142" s="17"/>
      <c r="AX142" s="17"/>
      <c r="AY142" s="17"/>
      <c r="AZ142" s="17"/>
    </row>
    <row r="143" spans="1:52" s="3" customFormat="1">
      <c r="A143" s="15" t="s">
        <v>63</v>
      </c>
      <c r="B143" s="42">
        <v>52076</v>
      </c>
      <c r="C143" s="42">
        <v>52313</v>
      </c>
      <c r="D143" s="42">
        <v>52388</v>
      </c>
      <c r="E143" s="42">
        <v>52457</v>
      </c>
      <c r="F143" s="42">
        <v>53204</v>
      </c>
      <c r="G143" s="42">
        <v>54163</v>
      </c>
      <c r="H143" s="42">
        <v>55148</v>
      </c>
      <c r="I143" s="42">
        <v>56149</v>
      </c>
      <c r="J143" s="42">
        <v>57148</v>
      </c>
      <c r="K143" s="42">
        <v>58161</v>
      </c>
      <c r="L143" s="42">
        <v>58515</v>
      </c>
      <c r="M143" s="42">
        <v>59356</v>
      </c>
      <c r="N143" s="42">
        <v>60503</v>
      </c>
      <c r="O143" s="42">
        <v>61661</v>
      </c>
      <c r="P143" s="42">
        <v>62816</v>
      </c>
      <c r="Q143" s="42">
        <v>63988</v>
      </c>
      <c r="R143" s="42">
        <v>65177</v>
      </c>
      <c r="S143" s="42">
        <v>66344</v>
      </c>
      <c r="T143" s="42">
        <v>67535</v>
      </c>
      <c r="U143" s="42">
        <v>68731</v>
      </c>
      <c r="V143" s="42">
        <v>69703</v>
      </c>
      <c r="W143" s="42">
        <v>70704</v>
      </c>
      <c r="X143" s="42">
        <v>71914</v>
      </c>
      <c r="Y143" s="42">
        <v>73171</v>
      </c>
      <c r="Z143" s="42">
        <v>74488</v>
      </c>
      <c r="AA143" s="42">
        <v>75829</v>
      </c>
      <c r="AB143" s="42">
        <v>77206</v>
      </c>
      <c r="AC143" s="42">
        <v>78604</v>
      </c>
      <c r="AD143" s="42">
        <v>79345</v>
      </c>
      <c r="AE143" s="42">
        <v>79345</v>
      </c>
      <c r="AF143" s="42">
        <v>79345</v>
      </c>
      <c r="AG143" s="17"/>
      <c r="AH143" s="17"/>
      <c r="AI143" s="17"/>
      <c r="AJ143" s="17"/>
      <c r="AK143" s="17"/>
      <c r="AL143" s="17"/>
      <c r="AM143" s="17"/>
      <c r="AN143" s="17"/>
      <c r="AO143" s="17"/>
      <c r="AP143" s="17"/>
      <c r="AQ143" s="17"/>
      <c r="AR143" s="17"/>
      <c r="AS143" s="17"/>
      <c r="AT143" s="17"/>
      <c r="AU143" s="17"/>
      <c r="AV143" s="17"/>
      <c r="AW143" s="17"/>
      <c r="AX143" s="17"/>
      <c r="AY143" s="17"/>
      <c r="AZ143" s="17"/>
    </row>
    <row r="144" spans="1:52" s="3" customFormat="1">
      <c r="A144" s="15" t="s">
        <v>64</v>
      </c>
      <c r="B144" s="42">
        <v>48576</v>
      </c>
      <c r="C144" s="42">
        <v>48877</v>
      </c>
      <c r="D144" s="42">
        <v>49025</v>
      </c>
      <c r="E144" s="42">
        <v>49164</v>
      </c>
      <c r="F144" s="42">
        <v>49596</v>
      </c>
      <c r="G144" s="42">
        <v>50484</v>
      </c>
      <c r="H144" s="42">
        <v>51399</v>
      </c>
      <c r="I144" s="42">
        <v>52331</v>
      </c>
      <c r="J144" s="42">
        <v>53326</v>
      </c>
      <c r="K144" s="42">
        <v>54265</v>
      </c>
      <c r="L144" s="42">
        <v>54594</v>
      </c>
      <c r="M144" s="42">
        <v>55588</v>
      </c>
      <c r="N144" s="42">
        <v>56717</v>
      </c>
      <c r="O144" s="42">
        <v>57849</v>
      </c>
      <c r="P144" s="42">
        <v>58978</v>
      </c>
      <c r="Q144" s="42">
        <v>60116</v>
      </c>
      <c r="R144" s="42">
        <v>61278</v>
      </c>
      <c r="S144" s="42">
        <v>62432</v>
      </c>
      <c r="T144" s="42">
        <v>63591</v>
      </c>
      <c r="U144" s="42">
        <v>64727</v>
      </c>
      <c r="V144" s="42">
        <v>65648</v>
      </c>
      <c r="W144" s="42">
        <v>66676</v>
      </c>
      <c r="X144" s="42">
        <v>67872</v>
      </c>
      <c r="Y144" s="42">
        <v>69087</v>
      </c>
      <c r="Z144" s="42">
        <v>70367</v>
      </c>
      <c r="AA144" s="42">
        <v>71821</v>
      </c>
      <c r="AB144" s="42">
        <v>73167</v>
      </c>
      <c r="AC144" s="42">
        <v>74488</v>
      </c>
      <c r="AD144" s="42">
        <v>75188</v>
      </c>
      <c r="AE144" s="42">
        <v>75188</v>
      </c>
      <c r="AF144" s="42">
        <v>75188</v>
      </c>
      <c r="AG144" s="17"/>
      <c r="AH144" s="17"/>
      <c r="AI144" s="17"/>
      <c r="AJ144" s="17"/>
      <c r="AK144" s="17"/>
      <c r="AL144" s="17"/>
      <c r="AM144" s="17"/>
      <c r="AN144" s="17"/>
      <c r="AO144" s="17"/>
      <c r="AP144" s="17"/>
      <c r="AQ144" s="17"/>
      <c r="AR144" s="17"/>
      <c r="AS144" s="17"/>
      <c r="AT144" s="17"/>
      <c r="AU144" s="17"/>
      <c r="AV144" s="17"/>
      <c r="AW144" s="17"/>
      <c r="AX144" s="17"/>
      <c r="AY144" s="17"/>
      <c r="AZ144" s="17"/>
    </row>
    <row r="145" spans="1:52" s="3" customFormat="1">
      <c r="A145" s="15" t="s">
        <v>65</v>
      </c>
      <c r="B145" s="42">
        <v>45076</v>
      </c>
      <c r="C145" s="42">
        <v>45338</v>
      </c>
      <c r="D145" s="42">
        <v>45494</v>
      </c>
      <c r="E145" s="42">
        <v>46175</v>
      </c>
      <c r="F145" s="42">
        <v>46977</v>
      </c>
      <c r="G145" s="42">
        <v>47746</v>
      </c>
      <c r="H145" s="42">
        <v>48565</v>
      </c>
      <c r="I145" s="42">
        <v>49324</v>
      </c>
      <c r="J145" s="42">
        <v>50167</v>
      </c>
      <c r="K145" s="42">
        <v>50968</v>
      </c>
      <c r="L145" s="42">
        <v>51275</v>
      </c>
      <c r="M145" s="42">
        <v>51766</v>
      </c>
      <c r="N145" s="42">
        <v>52653</v>
      </c>
      <c r="O145" s="42">
        <v>53481</v>
      </c>
      <c r="P145" s="42">
        <v>54397</v>
      </c>
      <c r="Q145" s="42">
        <v>55289</v>
      </c>
      <c r="R145" s="42">
        <v>56386</v>
      </c>
      <c r="S145" s="42">
        <v>57423</v>
      </c>
      <c r="T145" s="42">
        <v>58451</v>
      </c>
      <c r="U145" s="42">
        <v>59488</v>
      </c>
      <c r="V145" s="42">
        <v>60349</v>
      </c>
      <c r="W145" s="42">
        <v>61314</v>
      </c>
      <c r="X145" s="42">
        <v>62407</v>
      </c>
      <c r="Y145" s="42">
        <v>63494</v>
      </c>
      <c r="Z145" s="42">
        <v>64678</v>
      </c>
      <c r="AA145" s="42">
        <v>66005</v>
      </c>
      <c r="AB145" s="42">
        <v>67236</v>
      </c>
      <c r="AC145" s="42">
        <v>68442</v>
      </c>
      <c r="AD145" s="42">
        <v>69081</v>
      </c>
      <c r="AE145" s="42">
        <v>69081</v>
      </c>
      <c r="AF145" s="42">
        <v>69081</v>
      </c>
      <c r="AG145" s="17"/>
      <c r="AH145" s="17"/>
      <c r="AI145" s="17"/>
      <c r="AJ145" s="17"/>
      <c r="AK145" s="17"/>
      <c r="AL145" s="17"/>
      <c r="AM145" s="17"/>
      <c r="AN145" s="17"/>
      <c r="AO145" s="17"/>
      <c r="AP145" s="17"/>
      <c r="AQ145" s="17"/>
      <c r="AR145" s="17"/>
      <c r="AS145" s="17"/>
      <c r="AT145" s="17"/>
      <c r="AU145" s="17"/>
      <c r="AV145" s="17"/>
      <c r="AW145" s="17"/>
      <c r="AX145" s="17"/>
      <c r="AY145" s="17"/>
      <c r="AZ145" s="17"/>
    </row>
    <row r="146" spans="1:52" s="3" customFormat="1">
      <c r="A146" s="15" t="s">
        <v>66</v>
      </c>
      <c r="B146" s="42">
        <v>43500</v>
      </c>
      <c r="C146" s="42">
        <v>43968</v>
      </c>
      <c r="D146" s="42">
        <v>44626</v>
      </c>
      <c r="E146" s="42">
        <v>45428</v>
      </c>
      <c r="F146" s="42">
        <v>46215</v>
      </c>
      <c r="G146" s="42">
        <v>46964</v>
      </c>
      <c r="H146" s="42">
        <v>47754</v>
      </c>
      <c r="I146" s="42">
        <v>48497</v>
      </c>
      <c r="J146" s="42">
        <v>49329</v>
      </c>
      <c r="K146" s="42">
        <v>50115</v>
      </c>
      <c r="L146" s="42">
        <v>50416</v>
      </c>
      <c r="M146" s="42">
        <v>50896</v>
      </c>
      <c r="N146" s="42">
        <v>51773</v>
      </c>
      <c r="O146" s="42">
        <v>52585</v>
      </c>
      <c r="P146" s="42">
        <v>53490</v>
      </c>
      <c r="Q146" s="42">
        <v>54328</v>
      </c>
      <c r="R146" s="42">
        <v>55262</v>
      </c>
      <c r="S146" s="42">
        <v>56128</v>
      </c>
      <c r="T146" s="42">
        <v>57093</v>
      </c>
      <c r="U146" s="42">
        <v>57993</v>
      </c>
      <c r="V146" s="42">
        <v>58890</v>
      </c>
      <c r="W146" s="42">
        <v>59487</v>
      </c>
      <c r="X146" s="42">
        <v>60484</v>
      </c>
      <c r="Y146" s="42">
        <v>61495</v>
      </c>
      <c r="Z146" s="42">
        <v>62737</v>
      </c>
      <c r="AA146" s="42">
        <v>64024</v>
      </c>
      <c r="AB146" s="42">
        <v>65215</v>
      </c>
      <c r="AC146" s="42">
        <v>66382</v>
      </c>
      <c r="AD146" s="42">
        <v>67001</v>
      </c>
      <c r="AE146" s="42">
        <v>67001</v>
      </c>
      <c r="AF146" s="42">
        <v>67001</v>
      </c>
      <c r="AG146" s="17"/>
      <c r="AH146" s="17"/>
      <c r="AI146" s="17"/>
      <c r="AJ146" s="17"/>
      <c r="AK146" s="17"/>
      <c r="AL146" s="17"/>
      <c r="AM146" s="17"/>
      <c r="AN146" s="17"/>
      <c r="AO146" s="17"/>
      <c r="AP146" s="17"/>
      <c r="AQ146" s="17"/>
      <c r="AR146" s="17"/>
      <c r="AS146" s="17"/>
      <c r="AT146" s="17"/>
      <c r="AU146" s="17"/>
      <c r="AV146" s="17"/>
      <c r="AW146" s="17"/>
      <c r="AX146" s="17"/>
      <c r="AY146" s="17"/>
      <c r="AZ146" s="17"/>
    </row>
    <row r="147" spans="1:52" s="23" customFormat="1" ht="18" thickBot="1">
      <c r="A147" s="25"/>
      <c r="B147" s="24" t="s">
        <v>21</v>
      </c>
      <c r="C147" s="24" t="s">
        <v>112</v>
      </c>
    </row>
    <row r="148" spans="1:52" s="3" customFormat="1" ht="13.5" thickTop="1">
      <c r="A148" s="15" t="s">
        <v>62</v>
      </c>
      <c r="B148" s="45">
        <v>54576</v>
      </c>
      <c r="C148" s="45">
        <v>55093</v>
      </c>
      <c r="D148" s="45">
        <v>55424</v>
      </c>
      <c r="E148" s="45">
        <v>55736</v>
      </c>
      <c r="F148" s="45">
        <v>56078</v>
      </c>
      <c r="G148" s="45">
        <v>56370</v>
      </c>
      <c r="H148" s="45">
        <v>57634</v>
      </c>
      <c r="I148" s="45">
        <v>59070.86</v>
      </c>
      <c r="J148" s="45">
        <v>60513.14</v>
      </c>
      <c r="K148" s="45">
        <v>61953.4</v>
      </c>
      <c r="L148" s="45">
        <v>63398.71</v>
      </c>
      <c r="M148" s="45">
        <v>64843.01</v>
      </c>
      <c r="N148" s="45">
        <v>66281.25</v>
      </c>
      <c r="O148" s="45">
        <v>67726.559999999998</v>
      </c>
      <c r="P148" s="45">
        <v>69171.87</v>
      </c>
      <c r="Q148" s="45">
        <v>70659.600000000006</v>
      </c>
      <c r="R148" s="45">
        <v>72058.45</v>
      </c>
      <c r="S148" s="45">
        <v>73504.77</v>
      </c>
      <c r="T148" s="45">
        <v>74874.33</v>
      </c>
      <c r="U148" s="45">
        <v>76247.929999999993</v>
      </c>
      <c r="V148" s="45">
        <v>77953.820000000007</v>
      </c>
      <c r="W148" s="45">
        <v>79657.69</v>
      </c>
      <c r="X148" s="45">
        <v>80364.69</v>
      </c>
      <c r="Y148" s="45">
        <v>82008.97</v>
      </c>
      <c r="Z148" s="45">
        <v>83535.08</v>
      </c>
      <c r="AA148" s="45">
        <v>83535.08</v>
      </c>
      <c r="AB148" s="45">
        <v>83535.08</v>
      </c>
      <c r="AC148" s="45">
        <v>83535.08</v>
      </c>
      <c r="AD148" s="45">
        <v>84249.15</v>
      </c>
      <c r="AE148" s="45">
        <v>84249.15</v>
      </c>
      <c r="AF148" s="45">
        <v>84249.15</v>
      </c>
    </row>
    <row r="149" spans="1:52" s="3" customFormat="1">
      <c r="A149" s="15" t="s">
        <v>63</v>
      </c>
      <c r="B149" s="45">
        <v>51076</v>
      </c>
      <c r="C149" s="45">
        <v>51313</v>
      </c>
      <c r="D149" s="45">
        <v>51388</v>
      </c>
      <c r="E149" s="45">
        <v>51457</v>
      </c>
      <c r="F149" s="45">
        <v>51558</v>
      </c>
      <c r="G149" s="45">
        <v>51625</v>
      </c>
      <c r="H149" s="45">
        <v>52574</v>
      </c>
      <c r="I149" s="45">
        <v>53584.54</v>
      </c>
      <c r="J149" s="45">
        <v>54664.23</v>
      </c>
      <c r="K149" s="45">
        <v>55748.97</v>
      </c>
      <c r="L149" s="45">
        <v>56830.68</v>
      </c>
      <c r="M149" s="45">
        <v>57924.51</v>
      </c>
      <c r="N149" s="45">
        <v>58999.15</v>
      </c>
      <c r="O149" s="45">
        <v>60077.83</v>
      </c>
      <c r="P149" s="45">
        <v>61159.54</v>
      </c>
      <c r="Q149" s="45">
        <v>62245.29</v>
      </c>
      <c r="R149" s="45">
        <v>63328.01</v>
      </c>
      <c r="S149" s="45">
        <v>64447.09</v>
      </c>
      <c r="T149" s="45">
        <v>65599.5</v>
      </c>
      <c r="U149" s="45">
        <v>66775.14</v>
      </c>
      <c r="V149" s="45">
        <v>67974.009999999995</v>
      </c>
      <c r="W149" s="45">
        <v>69203.179999999993</v>
      </c>
      <c r="X149" s="45">
        <v>69819.28</v>
      </c>
      <c r="Y149" s="45">
        <v>71231.259999999995</v>
      </c>
      <c r="Z149" s="45">
        <v>72548.3</v>
      </c>
      <c r="AA149" s="45">
        <v>72548.3</v>
      </c>
      <c r="AB149" s="45">
        <v>72548.3</v>
      </c>
      <c r="AC149" s="45">
        <v>72548.3</v>
      </c>
      <c r="AD149" s="45">
        <v>73170.460000000006</v>
      </c>
      <c r="AE149" s="45">
        <v>73170.460000000006</v>
      </c>
      <c r="AF149" s="45">
        <v>73170.460000000006</v>
      </c>
    </row>
    <row r="150" spans="1:52" s="3" customFormat="1">
      <c r="A150" s="15" t="s">
        <v>64</v>
      </c>
      <c r="B150" s="45">
        <v>47576</v>
      </c>
      <c r="C150" s="45">
        <v>47877</v>
      </c>
      <c r="D150" s="45">
        <v>48025</v>
      </c>
      <c r="E150" s="45">
        <v>48164</v>
      </c>
      <c r="F150" s="45">
        <v>48331</v>
      </c>
      <c r="G150" s="45">
        <v>48462</v>
      </c>
      <c r="H150" s="45">
        <v>49411</v>
      </c>
      <c r="I150" s="45">
        <v>50359</v>
      </c>
      <c r="J150" s="45">
        <v>51308</v>
      </c>
      <c r="K150" s="45">
        <v>52257</v>
      </c>
      <c r="L150" s="45">
        <v>53222.96</v>
      </c>
      <c r="M150" s="45">
        <v>54302.65</v>
      </c>
      <c r="N150" s="45">
        <v>55388.4</v>
      </c>
      <c r="O150" s="45">
        <v>56470.11</v>
      </c>
      <c r="P150" s="45">
        <v>57553.84</v>
      </c>
      <c r="Q150" s="45">
        <v>58632.52</v>
      </c>
      <c r="R150" s="45">
        <v>59717.26</v>
      </c>
      <c r="S150" s="45">
        <v>60799.98</v>
      </c>
      <c r="T150" s="45">
        <v>61834.22</v>
      </c>
      <c r="U150" s="45">
        <v>62869.47</v>
      </c>
      <c r="V150" s="45">
        <v>64195.6</v>
      </c>
      <c r="W150" s="45">
        <v>65996.429999999993</v>
      </c>
      <c r="X150" s="45">
        <v>66100.460000000006</v>
      </c>
      <c r="Y150" s="45">
        <v>67438.710000000006</v>
      </c>
      <c r="Z150" s="45">
        <v>68684.039999999994</v>
      </c>
      <c r="AA150" s="45">
        <v>68684.039999999994</v>
      </c>
      <c r="AB150" s="45">
        <v>68684.039999999994</v>
      </c>
      <c r="AC150" s="45">
        <v>68684.039999999994</v>
      </c>
      <c r="AD150" s="45">
        <v>69269.84</v>
      </c>
      <c r="AE150" s="45">
        <v>69269.84</v>
      </c>
      <c r="AF150" s="45">
        <v>69269.84</v>
      </c>
    </row>
    <row r="151" spans="1:52" s="3" customFormat="1">
      <c r="A151" s="15" t="s">
        <v>65</v>
      </c>
      <c r="B151" s="45">
        <v>44076</v>
      </c>
      <c r="C151" s="45">
        <v>44338</v>
      </c>
      <c r="D151" s="45">
        <v>44494</v>
      </c>
      <c r="E151" s="45">
        <v>44607</v>
      </c>
      <c r="F151" s="45">
        <v>44780</v>
      </c>
      <c r="G151" s="45">
        <v>44888</v>
      </c>
      <c r="H151" s="45">
        <v>45773</v>
      </c>
      <c r="I151" s="45">
        <v>46627</v>
      </c>
      <c r="J151" s="45">
        <v>47512</v>
      </c>
      <c r="K151" s="45">
        <v>48366</v>
      </c>
      <c r="L151" s="45">
        <v>49253</v>
      </c>
      <c r="M151" s="45">
        <v>50106</v>
      </c>
      <c r="N151" s="45">
        <v>50992</v>
      </c>
      <c r="O151" s="45">
        <v>51846</v>
      </c>
      <c r="P151" s="45">
        <v>52846.23</v>
      </c>
      <c r="Q151" s="45">
        <v>53817.85</v>
      </c>
      <c r="R151" s="45">
        <v>54827.85</v>
      </c>
      <c r="S151" s="45">
        <v>55800.480000000003</v>
      </c>
      <c r="T151" s="45">
        <v>56767.05</v>
      </c>
      <c r="U151" s="45">
        <v>57700.29</v>
      </c>
      <c r="V151" s="45">
        <v>58920.37</v>
      </c>
      <c r="W151" s="45">
        <v>60125.3</v>
      </c>
      <c r="X151" s="45">
        <v>60653.53</v>
      </c>
      <c r="Y151" s="45">
        <v>61873.61</v>
      </c>
      <c r="Z151" s="45">
        <v>63010.87</v>
      </c>
      <c r="AA151" s="45">
        <v>63010.87</v>
      </c>
      <c r="AB151" s="45">
        <v>63010.87</v>
      </c>
      <c r="AC151" s="45">
        <v>63010.87</v>
      </c>
      <c r="AD151" s="45">
        <v>63546.17</v>
      </c>
      <c r="AE151" s="45">
        <v>63546.17</v>
      </c>
      <c r="AF151" s="45">
        <v>63546.17</v>
      </c>
    </row>
    <row r="152" spans="1:52" s="3" customFormat="1">
      <c r="A152" s="15" t="s">
        <v>66</v>
      </c>
      <c r="B152" s="45">
        <v>42500</v>
      </c>
      <c r="C152" s="45">
        <v>42619</v>
      </c>
      <c r="D152" s="45">
        <v>42813</v>
      </c>
      <c r="E152" s="45">
        <v>42962</v>
      </c>
      <c r="F152" s="45">
        <v>43225.98</v>
      </c>
      <c r="G152" s="45">
        <v>43978.43</v>
      </c>
      <c r="H152" s="45">
        <v>44749.06</v>
      </c>
      <c r="I152" s="45">
        <v>45526.76</v>
      </c>
      <c r="J152" s="45">
        <v>46320.62</v>
      </c>
      <c r="K152" s="45">
        <v>47121.55</v>
      </c>
      <c r="L152" s="45">
        <v>47939.65</v>
      </c>
      <c r="M152" s="45">
        <v>48765.83</v>
      </c>
      <c r="N152" s="45">
        <v>49610.19</v>
      </c>
      <c r="O152" s="45">
        <v>50460.61</v>
      </c>
      <c r="P152" s="45">
        <v>51330.22</v>
      </c>
      <c r="Q152" s="45">
        <v>52208.92</v>
      </c>
      <c r="R152" s="45">
        <v>53106.81</v>
      </c>
      <c r="S152" s="45">
        <v>54014.8</v>
      </c>
      <c r="T152" s="45">
        <v>54961.17</v>
      </c>
      <c r="U152" s="45">
        <v>55892.39</v>
      </c>
      <c r="V152" s="45">
        <v>57094.29</v>
      </c>
      <c r="W152" s="45">
        <v>58284.07</v>
      </c>
      <c r="X152" s="45">
        <v>58796.14</v>
      </c>
      <c r="Y152" s="45">
        <v>60130.35</v>
      </c>
      <c r="Z152" s="45">
        <v>61078.74</v>
      </c>
      <c r="AA152" s="45">
        <v>61078.74</v>
      </c>
      <c r="AB152" s="45">
        <v>61078.74</v>
      </c>
      <c r="AC152" s="45">
        <v>61078.74</v>
      </c>
      <c r="AD152" s="45">
        <v>62159.44</v>
      </c>
      <c r="AE152" s="45">
        <v>62159.44</v>
      </c>
      <c r="AF152" s="45">
        <v>62159.44</v>
      </c>
    </row>
    <row r="153" spans="1:52" s="23" customFormat="1" ht="18" thickBot="1">
      <c r="A153" s="25"/>
      <c r="B153" s="24" t="s">
        <v>22</v>
      </c>
      <c r="C153" s="24" t="s">
        <v>113</v>
      </c>
    </row>
    <row r="154" spans="1:52" s="3" customFormat="1" ht="13.5" thickTop="1">
      <c r="A154" s="15" t="s">
        <v>62</v>
      </c>
      <c r="B154" s="51">
        <v>54577</v>
      </c>
      <c r="C154" s="51">
        <v>55096</v>
      </c>
      <c r="D154" s="51">
        <v>55824</v>
      </c>
      <c r="E154" s="51">
        <v>57088</v>
      </c>
      <c r="F154" s="51">
        <v>58354</v>
      </c>
      <c r="G154" s="51">
        <v>59620</v>
      </c>
      <c r="H154" s="51">
        <v>60884</v>
      </c>
      <c r="I154" s="51">
        <v>62150</v>
      </c>
      <c r="J154" s="51">
        <v>63415</v>
      </c>
      <c r="K154" s="51">
        <v>64680</v>
      </c>
      <c r="L154" s="51">
        <v>65946</v>
      </c>
      <c r="M154" s="51">
        <v>67210</v>
      </c>
      <c r="N154" s="51">
        <v>68476</v>
      </c>
      <c r="O154" s="51">
        <v>69741</v>
      </c>
      <c r="P154" s="51">
        <v>71006</v>
      </c>
      <c r="Q154" s="51">
        <v>72272</v>
      </c>
      <c r="R154" s="51">
        <v>73537</v>
      </c>
      <c r="S154" s="51">
        <v>74802</v>
      </c>
      <c r="T154" s="51">
        <v>75441</v>
      </c>
      <c r="U154" s="51">
        <v>76089</v>
      </c>
      <c r="V154" s="51">
        <v>76743</v>
      </c>
      <c r="W154" s="51">
        <v>77403</v>
      </c>
      <c r="X154" s="51">
        <v>78070</v>
      </c>
      <c r="Y154" s="51">
        <v>78756</v>
      </c>
      <c r="Z154" s="51">
        <v>79442</v>
      </c>
      <c r="AA154" s="51">
        <v>79442</v>
      </c>
      <c r="AB154" s="51">
        <v>79442</v>
      </c>
      <c r="AC154" s="51">
        <v>79442</v>
      </c>
      <c r="AD154" s="51">
        <v>79442</v>
      </c>
      <c r="AE154" s="51">
        <v>79442</v>
      </c>
      <c r="AF154" s="51">
        <v>79442</v>
      </c>
    </row>
    <row r="155" spans="1:52" s="3" customFormat="1">
      <c r="A155" s="15" t="s">
        <v>63</v>
      </c>
      <c r="B155" s="51">
        <v>51079</v>
      </c>
      <c r="C155" s="51">
        <v>51317</v>
      </c>
      <c r="D155" s="51">
        <v>52028</v>
      </c>
      <c r="E155" s="51">
        <v>52977</v>
      </c>
      <c r="F155" s="51">
        <v>53925</v>
      </c>
      <c r="G155" s="51">
        <v>54875</v>
      </c>
      <c r="H155" s="51">
        <v>55824</v>
      </c>
      <c r="I155" s="51">
        <v>56772</v>
      </c>
      <c r="J155" s="51">
        <v>57721</v>
      </c>
      <c r="K155" s="51">
        <v>58670</v>
      </c>
      <c r="L155" s="51">
        <v>59620</v>
      </c>
      <c r="M155" s="51">
        <v>60568</v>
      </c>
      <c r="N155" s="51">
        <v>61517</v>
      </c>
      <c r="O155" s="51">
        <v>62466</v>
      </c>
      <c r="P155" s="51">
        <v>63415</v>
      </c>
      <c r="Q155" s="51">
        <v>64364</v>
      </c>
      <c r="R155" s="51">
        <v>65313</v>
      </c>
      <c r="S155" s="51">
        <v>66261</v>
      </c>
      <c r="T155" s="51">
        <v>66815</v>
      </c>
      <c r="U155" s="51">
        <v>67375</v>
      </c>
      <c r="V155" s="51">
        <v>67944</v>
      </c>
      <c r="W155" s="51">
        <v>68515</v>
      </c>
      <c r="X155" s="51">
        <v>69093</v>
      </c>
      <c r="Y155" s="51">
        <v>69686</v>
      </c>
      <c r="Z155" s="51">
        <v>70278</v>
      </c>
      <c r="AA155" s="51">
        <v>70278</v>
      </c>
      <c r="AB155" s="51">
        <v>70278</v>
      </c>
      <c r="AC155" s="51">
        <v>70278</v>
      </c>
      <c r="AD155" s="51">
        <v>70278</v>
      </c>
      <c r="AE155" s="51">
        <v>70278</v>
      </c>
      <c r="AF155" s="51">
        <v>70278</v>
      </c>
    </row>
    <row r="156" spans="1:52" s="3" customFormat="1">
      <c r="A156" s="15" t="s">
        <v>64</v>
      </c>
      <c r="B156" s="51">
        <v>47640</v>
      </c>
      <c r="C156" s="51">
        <v>47916</v>
      </c>
      <c r="D156" s="51">
        <v>48865</v>
      </c>
      <c r="E156" s="51">
        <v>49814</v>
      </c>
      <c r="F156" s="51">
        <v>50762</v>
      </c>
      <c r="G156" s="51">
        <v>51712</v>
      </c>
      <c r="H156" s="51">
        <v>52661</v>
      </c>
      <c r="I156" s="51">
        <v>53609</v>
      </c>
      <c r="J156" s="51">
        <v>54558</v>
      </c>
      <c r="K156" s="51">
        <v>55507</v>
      </c>
      <c r="L156" s="51">
        <v>56457</v>
      </c>
      <c r="M156" s="51">
        <v>57405</v>
      </c>
      <c r="N156" s="51">
        <v>58354</v>
      </c>
      <c r="O156" s="51">
        <v>59303</v>
      </c>
      <c r="P156" s="51">
        <v>60252</v>
      </c>
      <c r="Q156" s="51">
        <v>61201</v>
      </c>
      <c r="R156" s="51">
        <v>62150</v>
      </c>
      <c r="S156" s="51">
        <v>63098</v>
      </c>
      <c r="T156" s="51">
        <v>63621</v>
      </c>
      <c r="U156" s="51">
        <v>64148</v>
      </c>
      <c r="V156" s="51">
        <v>64685</v>
      </c>
      <c r="W156" s="51">
        <v>65224</v>
      </c>
      <c r="X156" s="51">
        <v>65769</v>
      </c>
      <c r="Y156" s="51">
        <v>66325</v>
      </c>
      <c r="Z156" s="51">
        <v>66881</v>
      </c>
      <c r="AA156" s="51">
        <v>66881</v>
      </c>
      <c r="AB156" s="51">
        <v>66881</v>
      </c>
      <c r="AC156" s="51">
        <v>66881</v>
      </c>
      <c r="AD156" s="51">
        <v>66881</v>
      </c>
      <c r="AE156" s="51">
        <v>66881</v>
      </c>
      <c r="AF156" s="51">
        <v>66881</v>
      </c>
    </row>
    <row r="157" spans="1:52" s="3" customFormat="1">
      <c r="A157" s="15" t="s">
        <v>65</v>
      </c>
      <c r="B157" s="51">
        <v>44104</v>
      </c>
      <c r="C157" s="51">
        <v>44658</v>
      </c>
      <c r="D157" s="51">
        <v>45544</v>
      </c>
      <c r="E157" s="51">
        <v>46398</v>
      </c>
      <c r="F157" s="51">
        <v>47283</v>
      </c>
      <c r="G157" s="51">
        <v>48138</v>
      </c>
      <c r="H157" s="51">
        <v>49023</v>
      </c>
      <c r="I157" s="51">
        <v>49877</v>
      </c>
      <c r="J157" s="51">
        <v>50762</v>
      </c>
      <c r="K157" s="51">
        <v>51616</v>
      </c>
      <c r="L157" s="51">
        <v>52503</v>
      </c>
      <c r="M157" s="51">
        <v>53356</v>
      </c>
      <c r="N157" s="51">
        <v>54242</v>
      </c>
      <c r="O157" s="51">
        <v>55096</v>
      </c>
      <c r="P157" s="51">
        <v>55982</v>
      </c>
      <c r="Q157" s="51">
        <v>56836</v>
      </c>
      <c r="R157" s="51">
        <v>57721</v>
      </c>
      <c r="S157" s="51">
        <v>58575</v>
      </c>
      <c r="T157" s="51">
        <v>59053</v>
      </c>
      <c r="U157" s="51">
        <v>59537</v>
      </c>
      <c r="V157" s="51">
        <v>60025</v>
      </c>
      <c r="W157" s="51">
        <v>60517</v>
      </c>
      <c r="X157" s="51">
        <v>61015</v>
      </c>
      <c r="Y157" s="51">
        <v>61517</v>
      </c>
      <c r="Z157" s="51">
        <v>62020</v>
      </c>
      <c r="AA157" s="51">
        <v>62020</v>
      </c>
      <c r="AB157" s="51">
        <v>62020</v>
      </c>
      <c r="AC157" s="51">
        <v>62020</v>
      </c>
      <c r="AD157" s="51">
        <v>62020</v>
      </c>
      <c r="AE157" s="51">
        <v>62020</v>
      </c>
      <c r="AF157" s="51">
        <v>62020</v>
      </c>
    </row>
    <row r="158" spans="1:52" s="3" customFormat="1">
      <c r="A158" s="15" t="s">
        <v>66</v>
      </c>
      <c r="B158" s="51">
        <v>42507</v>
      </c>
      <c r="C158" s="51">
        <v>43076</v>
      </c>
      <c r="D158" s="51">
        <v>43963</v>
      </c>
      <c r="E158" s="51">
        <v>44817</v>
      </c>
      <c r="F158" s="51">
        <v>45702</v>
      </c>
      <c r="G158" s="51">
        <v>46556</v>
      </c>
      <c r="H158" s="51">
        <v>47441</v>
      </c>
      <c r="I158" s="51">
        <v>48296</v>
      </c>
      <c r="J158" s="51">
        <v>49181</v>
      </c>
      <c r="K158" s="51">
        <v>50035</v>
      </c>
      <c r="L158" s="51">
        <v>50921</v>
      </c>
      <c r="M158" s="51">
        <v>51774</v>
      </c>
      <c r="N158" s="51">
        <v>52661</v>
      </c>
      <c r="O158" s="51">
        <v>53515</v>
      </c>
      <c r="P158" s="51">
        <v>54400</v>
      </c>
      <c r="Q158" s="51">
        <v>55254</v>
      </c>
      <c r="R158" s="51">
        <v>56140</v>
      </c>
      <c r="S158" s="51">
        <v>56994</v>
      </c>
      <c r="T158" s="51">
        <v>57455</v>
      </c>
      <c r="U158" s="51">
        <v>57921</v>
      </c>
      <c r="V158" s="51">
        <v>58396</v>
      </c>
      <c r="W158" s="51">
        <v>58871</v>
      </c>
      <c r="X158" s="51">
        <v>59353</v>
      </c>
      <c r="Y158" s="51">
        <v>59845</v>
      </c>
      <c r="Z158" s="51">
        <v>60348</v>
      </c>
      <c r="AA158" s="51">
        <v>60348</v>
      </c>
      <c r="AB158" s="51">
        <v>60348</v>
      </c>
      <c r="AC158" s="51">
        <v>60348</v>
      </c>
      <c r="AD158" s="51">
        <v>60348</v>
      </c>
      <c r="AE158" s="51">
        <v>60348</v>
      </c>
      <c r="AF158" s="51">
        <v>60348</v>
      </c>
    </row>
    <row r="159" spans="1:52" s="23" customFormat="1" ht="18" thickBot="1">
      <c r="A159" s="25"/>
      <c r="B159" s="24" t="s">
        <v>23</v>
      </c>
      <c r="C159" s="24" t="s">
        <v>114</v>
      </c>
    </row>
    <row r="160" spans="1:52" s="3" customFormat="1" ht="13.5" thickTop="1">
      <c r="A160" s="15" t="s">
        <v>62</v>
      </c>
      <c r="B160" s="52">
        <v>57698</v>
      </c>
      <c r="C160" s="52">
        <v>58293</v>
      </c>
      <c r="D160" s="52">
        <v>58674</v>
      </c>
      <c r="E160" s="52">
        <v>59034</v>
      </c>
      <c r="F160" s="52">
        <v>59427</v>
      </c>
      <c r="G160" s="52">
        <v>59764</v>
      </c>
      <c r="H160" s="52">
        <v>61219</v>
      </c>
      <c r="I160" s="52">
        <v>62676</v>
      </c>
      <c r="J160" s="52">
        <v>64133</v>
      </c>
      <c r="K160" s="52">
        <v>65589</v>
      </c>
      <c r="L160" s="52">
        <v>67047</v>
      </c>
      <c r="M160" s="52">
        <v>68502</v>
      </c>
      <c r="N160" s="52">
        <v>69959</v>
      </c>
      <c r="O160" s="52">
        <v>71416</v>
      </c>
      <c r="P160" s="52">
        <v>72872</v>
      </c>
      <c r="Q160" s="52">
        <v>74330</v>
      </c>
      <c r="R160" s="52">
        <v>75786</v>
      </c>
      <c r="S160" s="52">
        <v>77242</v>
      </c>
      <c r="T160" s="52">
        <v>77980</v>
      </c>
      <c r="U160" s="52">
        <v>78724</v>
      </c>
      <c r="V160" s="52">
        <v>79477</v>
      </c>
      <c r="W160" s="52">
        <v>80237</v>
      </c>
      <c r="X160" s="52">
        <v>81005</v>
      </c>
      <c r="Y160" s="52">
        <v>81780</v>
      </c>
      <c r="Z160" s="52">
        <v>82563</v>
      </c>
      <c r="AA160" s="52">
        <v>83352</v>
      </c>
      <c r="AB160" s="52">
        <v>84151</v>
      </c>
      <c r="AC160" s="52">
        <v>84957</v>
      </c>
      <c r="AD160" s="52">
        <v>85772</v>
      </c>
      <c r="AE160" s="5"/>
      <c r="AF160" s="5"/>
    </row>
    <row r="161" spans="1:32" s="3" customFormat="1">
      <c r="A161" s="15" t="s">
        <v>63</v>
      </c>
      <c r="B161" s="52">
        <v>53669</v>
      </c>
      <c r="C161" s="52">
        <v>53941</v>
      </c>
      <c r="D161" s="52">
        <v>54028</v>
      </c>
      <c r="E161" s="52">
        <v>54107</v>
      </c>
      <c r="F161" s="52">
        <v>54224</v>
      </c>
      <c r="G161" s="52">
        <v>54301</v>
      </c>
      <c r="H161" s="52">
        <v>55393</v>
      </c>
      <c r="I161" s="52">
        <v>56485</v>
      </c>
      <c r="J161" s="52">
        <v>57577</v>
      </c>
      <c r="K161" s="52">
        <v>58671</v>
      </c>
      <c r="L161" s="52">
        <v>59764</v>
      </c>
      <c r="M161" s="52">
        <v>60855</v>
      </c>
      <c r="N161" s="52">
        <v>61948</v>
      </c>
      <c r="O161" s="52">
        <v>63040</v>
      </c>
      <c r="P161" s="52">
        <v>64133</v>
      </c>
      <c r="Q161" s="52">
        <v>65225</v>
      </c>
      <c r="R161" s="52">
        <v>66318</v>
      </c>
      <c r="S161" s="52">
        <v>67409</v>
      </c>
      <c r="T161" s="52">
        <v>68049</v>
      </c>
      <c r="U161" s="52">
        <v>68695</v>
      </c>
      <c r="V161" s="52">
        <v>69347</v>
      </c>
      <c r="W161" s="52">
        <v>70004</v>
      </c>
      <c r="X161" s="52">
        <v>70670</v>
      </c>
      <c r="Y161" s="52">
        <v>71342</v>
      </c>
      <c r="Z161" s="52">
        <v>72020</v>
      </c>
      <c r="AA161" s="52">
        <v>72706</v>
      </c>
      <c r="AB161" s="52">
        <v>73397</v>
      </c>
      <c r="AC161" s="52">
        <v>74096</v>
      </c>
      <c r="AD161" s="52">
        <v>74803</v>
      </c>
      <c r="AE161" s="5"/>
      <c r="AF161" s="5"/>
    </row>
    <row r="162" spans="1:32" s="3" customFormat="1">
      <c r="A162" s="15" t="s">
        <v>64</v>
      </c>
      <c r="B162" s="52">
        <v>49639</v>
      </c>
      <c r="C162" s="52">
        <v>49986</v>
      </c>
      <c r="D162" s="52">
        <v>50156</v>
      </c>
      <c r="E162" s="52">
        <v>50316</v>
      </c>
      <c r="F162" s="52">
        <v>50508</v>
      </c>
      <c r="G162" s="52">
        <v>50659</v>
      </c>
      <c r="H162" s="52">
        <v>51752</v>
      </c>
      <c r="I162" s="52">
        <v>52843</v>
      </c>
      <c r="J162" s="52">
        <v>53936</v>
      </c>
      <c r="K162" s="52">
        <v>55028</v>
      </c>
      <c r="L162" s="52">
        <v>56122</v>
      </c>
      <c r="M162" s="52">
        <v>57213</v>
      </c>
      <c r="N162" s="52">
        <v>58306</v>
      </c>
      <c r="O162" s="52">
        <v>59399</v>
      </c>
      <c r="P162" s="52">
        <v>60491</v>
      </c>
      <c r="Q162" s="52">
        <v>61584</v>
      </c>
      <c r="R162" s="52">
        <v>62676</v>
      </c>
      <c r="S162" s="52">
        <v>63768</v>
      </c>
      <c r="T162" s="52">
        <v>64371</v>
      </c>
      <c r="U162" s="52">
        <v>64980</v>
      </c>
      <c r="V162" s="52">
        <v>65595</v>
      </c>
      <c r="W162" s="52">
        <v>66215</v>
      </c>
      <c r="X162" s="52">
        <v>66843</v>
      </c>
      <c r="Y162" s="52">
        <v>67476</v>
      </c>
      <c r="Z162" s="52">
        <v>68116</v>
      </c>
      <c r="AA162" s="52">
        <v>68762</v>
      </c>
      <c r="AB162" s="52">
        <v>69415</v>
      </c>
      <c r="AC162" s="52">
        <v>70073</v>
      </c>
      <c r="AD162" s="52">
        <v>70740</v>
      </c>
      <c r="AE162" s="5"/>
      <c r="AF162" s="5"/>
    </row>
    <row r="163" spans="1:32" s="3" customFormat="1">
      <c r="A163" s="15" t="s">
        <v>65</v>
      </c>
      <c r="B163" s="52">
        <v>45610</v>
      </c>
      <c r="C163" s="52">
        <v>45911</v>
      </c>
      <c r="D163" s="52">
        <v>46091</v>
      </c>
      <c r="E163" s="52">
        <v>46221</v>
      </c>
      <c r="F163" s="52">
        <v>46420</v>
      </c>
      <c r="G163" s="52">
        <v>46544</v>
      </c>
      <c r="H163" s="52">
        <v>47563</v>
      </c>
      <c r="I163" s="52">
        <v>48547</v>
      </c>
      <c r="J163" s="52">
        <v>49565</v>
      </c>
      <c r="K163" s="52">
        <v>50549</v>
      </c>
      <c r="L163" s="52">
        <v>51570</v>
      </c>
      <c r="M163" s="52">
        <v>52552</v>
      </c>
      <c r="N163" s="52">
        <v>53572</v>
      </c>
      <c r="O163" s="52">
        <v>54555</v>
      </c>
      <c r="P163" s="52">
        <v>55575</v>
      </c>
      <c r="Q163" s="52">
        <v>56558</v>
      </c>
      <c r="R163" s="52">
        <v>57577</v>
      </c>
      <c r="S163" s="52">
        <v>58560</v>
      </c>
      <c r="T163" s="52">
        <v>59112</v>
      </c>
      <c r="U163" s="52">
        <v>59668</v>
      </c>
      <c r="V163" s="52">
        <v>60230</v>
      </c>
      <c r="W163" s="52">
        <v>60796</v>
      </c>
      <c r="X163" s="52">
        <v>61370</v>
      </c>
      <c r="Y163" s="52">
        <v>61948</v>
      </c>
      <c r="Z163" s="52">
        <v>62532</v>
      </c>
      <c r="AA163" s="52">
        <v>63123</v>
      </c>
      <c r="AB163" s="52">
        <v>63718</v>
      </c>
      <c r="AC163" s="52">
        <v>64320</v>
      </c>
      <c r="AD163" s="52">
        <v>64929</v>
      </c>
      <c r="AE163" s="5"/>
      <c r="AF163" s="5"/>
    </row>
    <row r="164" spans="1:32" s="3" customFormat="1">
      <c r="A164" s="15" t="s">
        <v>66</v>
      </c>
      <c r="B164" s="52">
        <v>43795</v>
      </c>
      <c r="C164" s="52">
        <v>43932</v>
      </c>
      <c r="D164" s="52">
        <v>44156</v>
      </c>
      <c r="E164" s="52">
        <v>44327</v>
      </c>
      <c r="F164" s="52">
        <v>44563</v>
      </c>
      <c r="G164" s="52">
        <v>44723</v>
      </c>
      <c r="H164" s="52">
        <v>45742</v>
      </c>
      <c r="I164" s="52">
        <v>46726</v>
      </c>
      <c r="J164" s="52">
        <v>47745</v>
      </c>
      <c r="K164" s="52">
        <v>48728</v>
      </c>
      <c r="L164" s="52">
        <v>49748</v>
      </c>
      <c r="M164" s="52">
        <v>50731</v>
      </c>
      <c r="N164" s="52">
        <v>51752</v>
      </c>
      <c r="O164" s="52">
        <v>52735</v>
      </c>
      <c r="P164" s="52">
        <v>53754</v>
      </c>
      <c r="Q164" s="52">
        <v>54737</v>
      </c>
      <c r="R164" s="52">
        <v>55757</v>
      </c>
      <c r="S164" s="52">
        <v>56740</v>
      </c>
      <c r="T164" s="52">
        <v>57272</v>
      </c>
      <c r="U164" s="52">
        <v>57810</v>
      </c>
      <c r="V164" s="52">
        <v>58354</v>
      </c>
      <c r="W164" s="52">
        <v>58901</v>
      </c>
      <c r="X164" s="52">
        <v>59456</v>
      </c>
      <c r="Y164" s="52">
        <v>60016</v>
      </c>
      <c r="Z164" s="52">
        <v>60581</v>
      </c>
      <c r="AA164" s="52">
        <v>61151</v>
      </c>
      <c r="AB164" s="52">
        <v>61728</v>
      </c>
      <c r="AC164" s="52">
        <v>62309</v>
      </c>
      <c r="AD164" s="52">
        <v>62899</v>
      </c>
      <c r="AE164" s="5"/>
      <c r="AF164" s="5"/>
    </row>
    <row r="165" spans="1:32" s="23" customFormat="1" ht="18" thickBot="1">
      <c r="A165" s="25"/>
      <c r="B165" s="24" t="s">
        <v>24</v>
      </c>
      <c r="C165" s="53" t="s">
        <v>119</v>
      </c>
      <c r="D165" s="25"/>
      <c r="E165" s="25"/>
      <c r="F165" s="25"/>
      <c r="G165" s="25"/>
      <c r="H165" s="25"/>
      <c r="I165" s="25"/>
      <c r="J165" s="25"/>
      <c r="K165" s="25"/>
      <c r="L165" s="25"/>
      <c r="M165" s="25"/>
      <c r="N165" s="25"/>
      <c r="O165" s="25"/>
      <c r="P165" s="25"/>
      <c r="Q165" s="25"/>
      <c r="R165" s="25"/>
      <c r="S165" s="25"/>
      <c r="T165" s="25"/>
      <c r="U165" s="25"/>
      <c r="V165" s="25"/>
      <c r="W165" s="25"/>
      <c r="X165" s="25"/>
      <c r="Y165" s="25"/>
      <c r="Z165" s="25"/>
      <c r="AA165" s="25"/>
      <c r="AB165" s="25"/>
      <c r="AC165" s="25"/>
      <c r="AD165" s="25"/>
      <c r="AE165" s="25"/>
      <c r="AF165" s="25"/>
    </row>
    <row r="166" spans="1:32" s="3" customFormat="1" ht="13.5" thickTop="1">
      <c r="A166" s="15" t="s">
        <v>62</v>
      </c>
      <c r="B166" s="45">
        <v>56002</v>
      </c>
      <c r="C166" s="45">
        <v>57799</v>
      </c>
      <c r="D166" s="45">
        <v>59590</v>
      </c>
      <c r="E166" s="45">
        <v>59960</v>
      </c>
      <c r="F166" s="45">
        <v>60473</v>
      </c>
      <c r="G166" s="45">
        <v>60936</v>
      </c>
      <c r="H166" s="45">
        <v>62288</v>
      </c>
      <c r="I166" s="45">
        <v>63751</v>
      </c>
      <c r="J166" s="45">
        <v>65107</v>
      </c>
      <c r="K166" s="45">
        <v>66570</v>
      </c>
      <c r="L166" s="45">
        <v>67926</v>
      </c>
      <c r="M166" s="45">
        <v>69388</v>
      </c>
      <c r="N166" s="45">
        <v>70850</v>
      </c>
      <c r="O166" s="45">
        <v>72207</v>
      </c>
      <c r="P166" s="45">
        <v>73668</v>
      </c>
      <c r="Q166" s="45">
        <v>75024</v>
      </c>
      <c r="R166" s="45">
        <v>76487</v>
      </c>
      <c r="S166" s="45">
        <v>77842</v>
      </c>
      <c r="T166" s="45">
        <v>79275</v>
      </c>
      <c r="U166" s="45">
        <v>80006</v>
      </c>
      <c r="V166" s="45">
        <v>80739</v>
      </c>
      <c r="W166" s="45">
        <v>81474</v>
      </c>
      <c r="X166" s="45">
        <v>82210</v>
      </c>
      <c r="Y166" s="45">
        <v>83607</v>
      </c>
      <c r="Z166" s="45">
        <v>83714</v>
      </c>
      <c r="AA166" s="45">
        <v>83821</v>
      </c>
      <c r="AB166" s="45">
        <v>83928</v>
      </c>
      <c r="AC166" s="45">
        <v>84035</v>
      </c>
      <c r="AD166" s="45">
        <v>84142</v>
      </c>
      <c r="AE166" s="45">
        <v>84249</v>
      </c>
      <c r="AF166" s="45">
        <v>84464</v>
      </c>
    </row>
    <row r="167" spans="1:32" s="3" customFormat="1">
      <c r="A167" s="15" t="s">
        <v>63</v>
      </c>
      <c r="B167" s="45">
        <v>53033</v>
      </c>
      <c r="C167" s="45">
        <v>54246</v>
      </c>
      <c r="D167" s="45">
        <v>55413</v>
      </c>
      <c r="E167" s="45">
        <v>55602</v>
      </c>
      <c r="F167" s="45">
        <v>55717</v>
      </c>
      <c r="G167" s="45">
        <v>55907</v>
      </c>
      <c r="H167" s="45">
        <v>57004</v>
      </c>
      <c r="I167" s="45">
        <v>57991</v>
      </c>
      <c r="J167" s="45">
        <v>59089</v>
      </c>
      <c r="K167" s="45">
        <v>60184</v>
      </c>
      <c r="L167" s="45">
        <v>61177</v>
      </c>
      <c r="M167" s="45">
        <v>62272</v>
      </c>
      <c r="N167" s="45">
        <v>63371</v>
      </c>
      <c r="O167" s="45">
        <v>64360</v>
      </c>
      <c r="P167" s="45">
        <v>65456</v>
      </c>
      <c r="Q167" s="45">
        <v>66555</v>
      </c>
      <c r="R167" s="45">
        <v>67543</v>
      </c>
      <c r="S167" s="45">
        <v>68639</v>
      </c>
      <c r="T167" s="45">
        <v>69719</v>
      </c>
      <c r="U167" s="45">
        <v>70333</v>
      </c>
      <c r="V167" s="45">
        <v>70944</v>
      </c>
      <c r="W167" s="45">
        <v>71560</v>
      </c>
      <c r="X167" s="45">
        <v>72177</v>
      </c>
      <c r="Y167" s="45">
        <v>73473</v>
      </c>
      <c r="Z167" s="45">
        <v>73580</v>
      </c>
      <c r="AA167" s="45">
        <v>73687</v>
      </c>
      <c r="AB167" s="45">
        <v>73794</v>
      </c>
      <c r="AC167" s="45">
        <v>73902</v>
      </c>
      <c r="AD167" s="45">
        <v>74010</v>
      </c>
      <c r="AE167" s="45">
        <v>74117</v>
      </c>
      <c r="AF167" s="45">
        <v>74331</v>
      </c>
    </row>
    <row r="168" spans="1:32" s="3" customFormat="1">
      <c r="A168" s="15" t="s">
        <v>64</v>
      </c>
      <c r="B168" s="45">
        <v>49350</v>
      </c>
      <c r="C168" s="45">
        <v>50631</v>
      </c>
      <c r="D168" s="45">
        <v>51762</v>
      </c>
      <c r="E168" s="45">
        <v>51918</v>
      </c>
      <c r="F168" s="45">
        <v>52211</v>
      </c>
      <c r="G168" s="45">
        <v>52356</v>
      </c>
      <c r="H168" s="45">
        <v>53453</v>
      </c>
      <c r="I168" s="45">
        <v>54551</v>
      </c>
      <c r="J168" s="45">
        <v>55539</v>
      </c>
      <c r="K168" s="45">
        <v>56638</v>
      </c>
      <c r="L168" s="45">
        <v>57733</v>
      </c>
      <c r="M168" s="45">
        <v>58723</v>
      </c>
      <c r="N168" s="45">
        <v>59820</v>
      </c>
      <c r="O168" s="45">
        <v>60920</v>
      </c>
      <c r="P168" s="45">
        <v>61907</v>
      </c>
      <c r="Q168" s="45">
        <v>63006</v>
      </c>
      <c r="R168" s="45">
        <v>64101</v>
      </c>
      <c r="S168" s="45">
        <v>65089</v>
      </c>
      <c r="T168" s="45">
        <v>66167</v>
      </c>
      <c r="U168" s="45">
        <v>66778</v>
      </c>
      <c r="V168" s="45">
        <v>67387</v>
      </c>
      <c r="W168" s="45">
        <v>67890</v>
      </c>
      <c r="X168" s="45">
        <v>68500</v>
      </c>
      <c r="Y168" s="45">
        <v>69761</v>
      </c>
      <c r="Z168" s="45">
        <v>69869</v>
      </c>
      <c r="AA168" s="45">
        <v>69976</v>
      </c>
      <c r="AB168" s="45">
        <v>70084</v>
      </c>
      <c r="AC168" s="45">
        <v>70191</v>
      </c>
      <c r="AD168" s="45">
        <v>70298</v>
      </c>
      <c r="AE168" s="45">
        <v>70405</v>
      </c>
      <c r="AF168" s="45">
        <v>70619</v>
      </c>
    </row>
    <row r="169" spans="1:32" s="3" customFormat="1">
      <c r="A169" s="15" t="s">
        <v>65</v>
      </c>
      <c r="B169" s="45">
        <v>45601</v>
      </c>
      <c r="C169" s="45">
        <v>46743</v>
      </c>
      <c r="D169" s="45">
        <v>47873</v>
      </c>
      <c r="E169" s="45">
        <v>48089</v>
      </c>
      <c r="F169" s="45">
        <v>48332</v>
      </c>
      <c r="G169" s="45">
        <v>48542</v>
      </c>
      <c r="H169" s="45">
        <v>49524</v>
      </c>
      <c r="I169" s="45">
        <v>50501</v>
      </c>
      <c r="J169" s="45">
        <v>51480</v>
      </c>
      <c r="K169" s="45">
        <v>52458</v>
      </c>
      <c r="L169" s="45">
        <v>53437</v>
      </c>
      <c r="M169" s="45">
        <v>54417</v>
      </c>
      <c r="N169" s="45">
        <v>55394</v>
      </c>
      <c r="O169" s="45">
        <v>56374</v>
      </c>
      <c r="P169" s="45">
        <v>57351</v>
      </c>
      <c r="Q169" s="45">
        <v>58331</v>
      </c>
      <c r="R169" s="45">
        <v>59309</v>
      </c>
      <c r="S169" s="45">
        <v>60287</v>
      </c>
      <c r="T169" s="45">
        <v>61246</v>
      </c>
      <c r="U169" s="45">
        <v>61746</v>
      </c>
      <c r="V169" s="45">
        <v>62347</v>
      </c>
      <c r="W169" s="45">
        <v>63058</v>
      </c>
      <c r="X169" s="45">
        <v>63662</v>
      </c>
      <c r="Y169" s="45">
        <v>64654</v>
      </c>
      <c r="Z169" s="45">
        <v>64761</v>
      </c>
      <c r="AA169" s="45">
        <v>64868</v>
      </c>
      <c r="AB169" s="45">
        <v>64975</v>
      </c>
      <c r="AC169" s="45">
        <v>65082</v>
      </c>
      <c r="AD169" s="45">
        <v>65190</v>
      </c>
      <c r="AE169" s="45">
        <v>65297</v>
      </c>
      <c r="AF169" s="45">
        <v>65511</v>
      </c>
    </row>
    <row r="170" spans="1:32" s="3" customFormat="1">
      <c r="A170" s="15" t="s">
        <v>66</v>
      </c>
      <c r="B170" s="45">
        <v>44099</v>
      </c>
      <c r="C170" s="45">
        <v>44931</v>
      </c>
      <c r="D170" s="45">
        <v>46037</v>
      </c>
      <c r="E170" s="45">
        <v>46261</v>
      </c>
      <c r="F170" s="45">
        <v>46473</v>
      </c>
      <c r="G170" s="45">
        <v>46716</v>
      </c>
      <c r="H170" s="45">
        <v>47693</v>
      </c>
      <c r="I170" s="45">
        <v>48675</v>
      </c>
      <c r="J170" s="45">
        <v>49650</v>
      </c>
      <c r="K170" s="45">
        <v>50632</v>
      </c>
      <c r="L170" s="45">
        <v>51609</v>
      </c>
      <c r="M170" s="45">
        <v>52585</v>
      </c>
      <c r="N170" s="45">
        <v>53500</v>
      </c>
      <c r="O170" s="45">
        <v>54401</v>
      </c>
      <c r="P170" s="45">
        <v>55367</v>
      </c>
      <c r="Q170" s="45">
        <v>56299</v>
      </c>
      <c r="R170" s="45">
        <v>57319</v>
      </c>
      <c r="S170" s="45">
        <v>58352</v>
      </c>
      <c r="T170" s="45">
        <v>59311</v>
      </c>
      <c r="U170" s="45">
        <v>59805</v>
      </c>
      <c r="V170" s="45">
        <v>60407</v>
      </c>
      <c r="W170" s="45">
        <v>60898</v>
      </c>
      <c r="X170" s="45">
        <v>61503</v>
      </c>
      <c r="Y170" s="45">
        <v>62474</v>
      </c>
      <c r="Z170" s="45">
        <v>62581</v>
      </c>
      <c r="AA170" s="45">
        <v>62688</v>
      </c>
      <c r="AB170" s="45">
        <v>62795</v>
      </c>
      <c r="AC170" s="45">
        <v>62903</v>
      </c>
      <c r="AD170" s="45">
        <v>63010</v>
      </c>
      <c r="AE170" s="45">
        <v>63117</v>
      </c>
      <c r="AF170" s="45">
        <v>63331</v>
      </c>
    </row>
    <row r="171" spans="1:32" s="23" customFormat="1" ht="18" thickBot="1">
      <c r="A171" s="25"/>
      <c r="B171" s="24" t="s">
        <v>25</v>
      </c>
      <c r="C171" s="24" t="s">
        <v>120</v>
      </c>
    </row>
    <row r="172" spans="1:32" s="3" customFormat="1" ht="13.5" thickTop="1">
      <c r="A172" s="15" t="s">
        <v>62</v>
      </c>
      <c r="B172" s="45">
        <v>54576</v>
      </c>
      <c r="C172" s="45">
        <v>55093</v>
      </c>
      <c r="D172" s="45">
        <v>55424</v>
      </c>
      <c r="E172" s="45">
        <v>55736</v>
      </c>
      <c r="F172" s="45">
        <v>56680</v>
      </c>
      <c r="G172" s="45">
        <v>57945</v>
      </c>
      <c r="H172" s="45">
        <v>59210</v>
      </c>
      <c r="I172" s="45">
        <v>60476</v>
      </c>
      <c r="J172" s="45">
        <v>61740</v>
      </c>
      <c r="K172" s="45">
        <v>63006</v>
      </c>
      <c r="L172" s="45">
        <v>64273</v>
      </c>
      <c r="M172" s="45">
        <v>65537</v>
      </c>
      <c r="N172" s="45">
        <v>66803</v>
      </c>
      <c r="O172" s="45">
        <v>68068</v>
      </c>
      <c r="P172" s="45">
        <v>69332</v>
      </c>
      <c r="Q172" s="45">
        <v>70598</v>
      </c>
      <c r="R172" s="45">
        <v>71863</v>
      </c>
      <c r="S172" s="45">
        <v>73128</v>
      </c>
      <c r="T172" s="45">
        <v>73769</v>
      </c>
      <c r="U172" s="45">
        <v>74416</v>
      </c>
      <c r="V172" s="45">
        <v>75069</v>
      </c>
      <c r="W172" s="45">
        <v>75729</v>
      </c>
      <c r="X172" s="45">
        <v>76396</v>
      </c>
      <c r="Y172" s="45">
        <v>78613</v>
      </c>
      <c r="Z172" s="45">
        <v>80179</v>
      </c>
      <c r="AA172" s="45">
        <v>81733</v>
      </c>
      <c r="AB172" s="5"/>
      <c r="AC172" s="5"/>
      <c r="AD172" s="5"/>
      <c r="AE172" s="5"/>
      <c r="AF172" s="5"/>
    </row>
    <row r="173" spans="1:32" s="3" customFormat="1">
      <c r="A173" s="15" t="s">
        <v>63</v>
      </c>
      <c r="B173" s="45">
        <v>51076</v>
      </c>
      <c r="C173" s="45">
        <v>51313</v>
      </c>
      <c r="D173" s="45">
        <v>51388</v>
      </c>
      <c r="E173" s="45">
        <v>51457</v>
      </c>
      <c r="F173" s="45">
        <v>52146</v>
      </c>
      <c r="G173" s="45">
        <v>53096</v>
      </c>
      <c r="H173" s="45">
        <v>54044</v>
      </c>
      <c r="I173" s="45">
        <v>54993</v>
      </c>
      <c r="J173" s="45">
        <v>55942</v>
      </c>
      <c r="K173" s="45">
        <v>56892</v>
      </c>
      <c r="L173" s="45">
        <v>57840</v>
      </c>
      <c r="M173" s="45">
        <v>58789</v>
      </c>
      <c r="N173" s="45">
        <v>59738</v>
      </c>
      <c r="O173" s="45">
        <v>60687</v>
      </c>
      <c r="P173" s="45">
        <v>61635</v>
      </c>
      <c r="Q173" s="45">
        <v>62585</v>
      </c>
      <c r="R173" s="45">
        <v>63533</v>
      </c>
      <c r="S173" s="45">
        <v>64392</v>
      </c>
      <c r="T173" s="45">
        <v>65037</v>
      </c>
      <c r="U173" s="45">
        <v>65599</v>
      </c>
      <c r="V173" s="45">
        <v>66165</v>
      </c>
      <c r="W173" s="45">
        <v>66736</v>
      </c>
      <c r="X173" s="45">
        <v>67314</v>
      </c>
      <c r="Y173" s="45">
        <v>69353</v>
      </c>
      <c r="Z173" s="45">
        <v>70809</v>
      </c>
      <c r="AA173" s="45">
        <v>72265</v>
      </c>
      <c r="AB173" s="5"/>
      <c r="AC173" s="5"/>
      <c r="AD173" s="5"/>
      <c r="AE173" s="5"/>
      <c r="AF173" s="5"/>
    </row>
    <row r="174" spans="1:32" s="3" customFormat="1">
      <c r="A174" s="15" t="s">
        <v>64</v>
      </c>
      <c r="B174" s="45">
        <v>47576</v>
      </c>
      <c r="C174" s="45">
        <v>47877</v>
      </c>
      <c r="D174" s="45">
        <v>48025</v>
      </c>
      <c r="E174" s="45">
        <v>48164</v>
      </c>
      <c r="F174" s="45">
        <v>48879</v>
      </c>
      <c r="G174" s="45">
        <v>49827</v>
      </c>
      <c r="H174" s="45">
        <v>50777</v>
      </c>
      <c r="I174" s="45">
        <v>51725</v>
      </c>
      <c r="J174" s="45">
        <v>52675</v>
      </c>
      <c r="K174" s="45">
        <v>53623</v>
      </c>
      <c r="L174" s="45">
        <v>54573</v>
      </c>
      <c r="M174" s="45">
        <v>55521</v>
      </c>
      <c r="N174" s="45">
        <v>56469</v>
      </c>
      <c r="O174" s="45">
        <v>57419</v>
      </c>
      <c r="P174" s="45">
        <v>58367</v>
      </c>
      <c r="Q174" s="45">
        <v>59317</v>
      </c>
      <c r="R174" s="45">
        <v>60267</v>
      </c>
      <c r="S174" s="45">
        <v>61215</v>
      </c>
      <c r="T174" s="45">
        <v>61738</v>
      </c>
      <c r="U174" s="45">
        <v>62266</v>
      </c>
      <c r="V174" s="45">
        <v>62801</v>
      </c>
      <c r="W174" s="45">
        <v>63341</v>
      </c>
      <c r="X174" s="45">
        <v>63885</v>
      </c>
      <c r="Y174" s="45">
        <v>65788</v>
      </c>
      <c r="Z174" s="45">
        <v>67140</v>
      </c>
      <c r="AA174" s="45">
        <v>68492</v>
      </c>
      <c r="AB174" s="5"/>
      <c r="AC174" s="5"/>
      <c r="AD174" s="5"/>
      <c r="AE174" s="5"/>
      <c r="AF174" s="5"/>
    </row>
    <row r="175" spans="1:32" s="3" customFormat="1">
      <c r="A175" s="15" t="s">
        <v>65</v>
      </c>
      <c r="B175" s="45">
        <v>44076</v>
      </c>
      <c r="C175" s="45">
        <v>44338</v>
      </c>
      <c r="D175" s="45">
        <v>44494</v>
      </c>
      <c r="E175" s="45">
        <v>44607</v>
      </c>
      <c r="F175" s="45">
        <v>45294</v>
      </c>
      <c r="G175" s="45">
        <v>46149</v>
      </c>
      <c r="H175" s="45">
        <v>47034</v>
      </c>
      <c r="I175" s="45">
        <v>47888</v>
      </c>
      <c r="J175" s="45">
        <v>48773</v>
      </c>
      <c r="K175" s="45">
        <v>49627</v>
      </c>
      <c r="L175" s="45">
        <v>50513</v>
      </c>
      <c r="M175" s="45">
        <v>51367</v>
      </c>
      <c r="N175" s="45">
        <v>52252</v>
      </c>
      <c r="O175" s="45">
        <v>53106</v>
      </c>
      <c r="P175" s="45">
        <v>53993</v>
      </c>
      <c r="Q175" s="45">
        <v>54847</v>
      </c>
      <c r="R175" s="45">
        <v>55732</v>
      </c>
      <c r="S175" s="45">
        <v>56586</v>
      </c>
      <c r="T175" s="45">
        <v>57065</v>
      </c>
      <c r="U175" s="45">
        <v>57547</v>
      </c>
      <c r="V175" s="45">
        <v>58036</v>
      </c>
      <c r="W175" s="45">
        <v>58529</v>
      </c>
      <c r="X175" s="45">
        <v>59026</v>
      </c>
      <c r="Y175" s="45">
        <v>60775</v>
      </c>
      <c r="Z175" s="45">
        <v>62023</v>
      </c>
      <c r="AA175" s="45">
        <v>63271</v>
      </c>
      <c r="AB175" s="5"/>
      <c r="AC175" s="5"/>
      <c r="AD175" s="5"/>
      <c r="AE175" s="5"/>
      <c r="AF175" s="5"/>
    </row>
    <row r="176" spans="1:32" s="3" customFormat="1">
      <c r="A176" s="15" t="s">
        <v>66</v>
      </c>
      <c r="B176" s="45">
        <v>42500</v>
      </c>
      <c r="C176" s="45">
        <v>42619</v>
      </c>
      <c r="D176" s="45">
        <v>42813</v>
      </c>
      <c r="E176" s="45">
        <v>42962</v>
      </c>
      <c r="F176" s="45">
        <v>43608</v>
      </c>
      <c r="G176" s="45">
        <v>44462</v>
      </c>
      <c r="H176" s="45">
        <v>45347</v>
      </c>
      <c r="I176" s="45">
        <v>46202</v>
      </c>
      <c r="J176" s="45">
        <v>47088</v>
      </c>
      <c r="K176" s="45">
        <v>47940</v>
      </c>
      <c r="L176" s="45">
        <v>48825</v>
      </c>
      <c r="M176" s="45">
        <v>49680</v>
      </c>
      <c r="N176" s="45">
        <v>50566</v>
      </c>
      <c r="O176" s="45">
        <v>51420</v>
      </c>
      <c r="P176" s="45">
        <v>52306</v>
      </c>
      <c r="Q176" s="45">
        <v>53160</v>
      </c>
      <c r="R176" s="45">
        <v>54046</v>
      </c>
      <c r="S176" s="45">
        <v>54900</v>
      </c>
      <c r="T176" s="45">
        <v>55363</v>
      </c>
      <c r="U176" s="45">
        <v>55829</v>
      </c>
      <c r="V176" s="45">
        <v>56302</v>
      </c>
      <c r="W176" s="45">
        <v>56777</v>
      </c>
      <c r="X176" s="45">
        <v>57259</v>
      </c>
      <c r="Y176" s="45">
        <v>58887</v>
      </c>
      <c r="Z176" s="45">
        <v>60031</v>
      </c>
      <c r="AA176" s="45">
        <v>61175</v>
      </c>
      <c r="AB176" s="5"/>
      <c r="AC176" s="5"/>
      <c r="AD176" s="5"/>
      <c r="AE176" s="5"/>
      <c r="AF176" s="5"/>
    </row>
    <row r="177" spans="1:38" s="23" customFormat="1" ht="18" thickBot="1">
      <c r="A177" s="25"/>
      <c r="B177" s="24" t="s">
        <v>26</v>
      </c>
      <c r="C177" s="24" t="s">
        <v>121</v>
      </c>
    </row>
    <row r="178" spans="1:38" s="3" customFormat="1" ht="13.5" thickTop="1">
      <c r="A178" s="15" t="s">
        <v>62</v>
      </c>
      <c r="B178" s="45">
        <v>56015</v>
      </c>
      <c r="C178" s="45">
        <v>56015</v>
      </c>
      <c r="D178" s="45">
        <v>56049</v>
      </c>
      <c r="E178" s="45">
        <v>57417</v>
      </c>
      <c r="F178" s="45">
        <v>58787</v>
      </c>
      <c r="G178" s="45">
        <v>60155</v>
      </c>
      <c r="H178" s="45">
        <v>61524</v>
      </c>
      <c r="I178" s="45">
        <v>62892</v>
      </c>
      <c r="J178" s="45">
        <v>64260</v>
      </c>
      <c r="K178" s="45">
        <v>65630</v>
      </c>
      <c r="L178" s="45">
        <v>66998</v>
      </c>
      <c r="M178" s="45">
        <v>68366</v>
      </c>
      <c r="N178" s="45">
        <v>69737</v>
      </c>
      <c r="O178" s="45">
        <v>71104</v>
      </c>
      <c r="P178" s="45">
        <v>72473</v>
      </c>
      <c r="Q178" s="45">
        <v>73842</v>
      </c>
      <c r="R178" s="45">
        <v>75210</v>
      </c>
      <c r="S178" s="45">
        <v>76579</v>
      </c>
      <c r="T178" s="45">
        <v>77322</v>
      </c>
      <c r="U178" s="45">
        <v>78073</v>
      </c>
      <c r="V178" s="45">
        <v>78780</v>
      </c>
      <c r="W178" s="45">
        <v>79491</v>
      </c>
      <c r="X178" s="45">
        <v>80212</v>
      </c>
      <c r="Y178" s="45">
        <v>80939</v>
      </c>
      <c r="Z178" s="45">
        <v>80994</v>
      </c>
      <c r="AA178" s="45">
        <v>81673</v>
      </c>
      <c r="AB178" s="45">
        <v>81673</v>
      </c>
      <c r="AC178" s="45">
        <v>81728</v>
      </c>
      <c r="AD178" s="45">
        <v>81728</v>
      </c>
      <c r="AE178" s="45">
        <v>81728</v>
      </c>
      <c r="AF178" s="45">
        <v>82414</v>
      </c>
    </row>
    <row r="179" spans="1:38" s="3" customFormat="1">
      <c r="A179" s="15" t="s">
        <v>63</v>
      </c>
      <c r="B179" s="45">
        <v>51963</v>
      </c>
      <c r="C179" s="45">
        <v>51963</v>
      </c>
      <c r="D179" s="45">
        <v>51996</v>
      </c>
      <c r="E179" s="45">
        <v>53022</v>
      </c>
      <c r="F179" s="45">
        <v>54047</v>
      </c>
      <c r="G179" s="45">
        <v>55075</v>
      </c>
      <c r="H179" s="45">
        <v>56101</v>
      </c>
      <c r="I179" s="45">
        <v>57127</v>
      </c>
      <c r="J179" s="45">
        <v>58154</v>
      </c>
      <c r="K179" s="45">
        <v>59181</v>
      </c>
      <c r="L179" s="45">
        <v>60207</v>
      </c>
      <c r="M179" s="45">
        <v>61234</v>
      </c>
      <c r="N179" s="45">
        <v>62261</v>
      </c>
      <c r="O179" s="45">
        <v>63287</v>
      </c>
      <c r="P179" s="45">
        <v>64313</v>
      </c>
      <c r="Q179" s="45">
        <v>65340</v>
      </c>
      <c r="R179" s="45">
        <v>66365</v>
      </c>
      <c r="S179" s="45">
        <v>67392</v>
      </c>
      <c r="T179" s="45">
        <v>68025</v>
      </c>
      <c r="U179" s="45">
        <v>68663</v>
      </c>
      <c r="V179" s="45">
        <v>69275</v>
      </c>
      <c r="W179" s="45">
        <v>69892</v>
      </c>
      <c r="X179" s="45">
        <v>70516</v>
      </c>
      <c r="Y179" s="45">
        <v>71147</v>
      </c>
      <c r="Z179" s="45">
        <v>71194</v>
      </c>
      <c r="AA179" s="45">
        <v>71782</v>
      </c>
      <c r="AB179" s="45">
        <v>71782</v>
      </c>
      <c r="AC179" s="45">
        <v>71829</v>
      </c>
      <c r="AD179" s="45">
        <v>71829</v>
      </c>
      <c r="AE179" s="45">
        <v>71829</v>
      </c>
      <c r="AF179" s="45">
        <v>72426</v>
      </c>
    </row>
    <row r="180" spans="1:38" s="3" customFormat="1">
      <c r="A180" s="15" t="s">
        <v>64</v>
      </c>
      <c r="B180" s="45">
        <v>48545</v>
      </c>
      <c r="C180" s="45">
        <v>48545</v>
      </c>
      <c r="D180" s="45">
        <v>48574</v>
      </c>
      <c r="E180" s="45">
        <v>49601</v>
      </c>
      <c r="F180" s="45">
        <v>50627</v>
      </c>
      <c r="G180" s="45">
        <v>51684</v>
      </c>
      <c r="H180" s="45">
        <v>52680</v>
      </c>
      <c r="I180" s="45">
        <v>53706</v>
      </c>
      <c r="J180" s="45">
        <v>54733</v>
      </c>
      <c r="K180" s="45">
        <v>55758</v>
      </c>
      <c r="L180" s="45">
        <v>56786</v>
      </c>
      <c r="M180" s="45">
        <v>57812</v>
      </c>
      <c r="N180" s="45">
        <v>58839</v>
      </c>
      <c r="O180" s="45">
        <v>59866</v>
      </c>
      <c r="P180" s="45">
        <v>60891</v>
      </c>
      <c r="Q180" s="45">
        <v>61917</v>
      </c>
      <c r="R180" s="45">
        <v>62944</v>
      </c>
      <c r="S180" s="45">
        <v>63971</v>
      </c>
      <c r="T180" s="45">
        <v>64572</v>
      </c>
      <c r="U180" s="45">
        <v>65178</v>
      </c>
      <c r="V180" s="45">
        <v>65755</v>
      </c>
      <c r="W180" s="45">
        <v>66337</v>
      </c>
      <c r="X180" s="45">
        <v>66926</v>
      </c>
      <c r="Y180" s="45">
        <v>67520</v>
      </c>
      <c r="Z180" s="45">
        <v>67565</v>
      </c>
      <c r="AA180" s="45">
        <v>68120</v>
      </c>
      <c r="AB180" s="45">
        <v>68120</v>
      </c>
      <c r="AC180" s="45">
        <v>68165</v>
      </c>
      <c r="AD180" s="45">
        <v>68165</v>
      </c>
      <c r="AE180" s="45">
        <v>68165</v>
      </c>
      <c r="AF180" s="45">
        <v>68726</v>
      </c>
    </row>
    <row r="181" spans="1:38" s="3" customFormat="1">
      <c r="A181" s="15" t="s">
        <v>65</v>
      </c>
      <c r="B181" s="45">
        <v>44968</v>
      </c>
      <c r="C181" s="45">
        <v>44968</v>
      </c>
      <c r="D181" s="45">
        <v>44993</v>
      </c>
      <c r="E181" s="45">
        <v>45917</v>
      </c>
      <c r="F181" s="45">
        <v>46875</v>
      </c>
      <c r="G181" s="45">
        <v>47801</v>
      </c>
      <c r="H181" s="45">
        <v>48758</v>
      </c>
      <c r="I181" s="45">
        <v>49682</v>
      </c>
      <c r="J181" s="45">
        <v>50640</v>
      </c>
      <c r="K181" s="45">
        <v>51563</v>
      </c>
      <c r="L181" s="45">
        <v>52522</v>
      </c>
      <c r="M181" s="45">
        <v>53444</v>
      </c>
      <c r="N181" s="45">
        <v>54403</v>
      </c>
      <c r="O181" s="45">
        <v>55326</v>
      </c>
      <c r="P181" s="45">
        <v>56285</v>
      </c>
      <c r="Q181" s="45">
        <v>57209</v>
      </c>
      <c r="R181" s="45">
        <v>58167</v>
      </c>
      <c r="S181" s="45">
        <v>59090</v>
      </c>
      <c r="T181" s="45">
        <v>59641</v>
      </c>
      <c r="U181" s="45">
        <v>60196</v>
      </c>
      <c r="V181" s="45">
        <v>60722</v>
      </c>
      <c r="W181" s="45">
        <v>61253</v>
      </c>
      <c r="X181" s="45">
        <v>61790</v>
      </c>
      <c r="Y181" s="45">
        <v>62334</v>
      </c>
      <c r="Z181" s="45">
        <v>62374</v>
      </c>
      <c r="AA181" s="45">
        <v>62881</v>
      </c>
      <c r="AB181" s="45">
        <v>62881</v>
      </c>
      <c r="AC181" s="45">
        <v>62924</v>
      </c>
      <c r="AD181" s="45">
        <v>62924</v>
      </c>
      <c r="AE181" s="45">
        <v>62924</v>
      </c>
      <c r="AF181" s="45">
        <v>63437</v>
      </c>
    </row>
    <row r="182" spans="1:38" s="3" customFormat="1">
      <c r="A182" s="15" t="s">
        <v>66</v>
      </c>
      <c r="B182" s="45">
        <v>43338</v>
      </c>
      <c r="C182" s="45">
        <v>43338</v>
      </c>
      <c r="D182" s="45">
        <v>43338</v>
      </c>
      <c r="E182" s="45">
        <v>44207</v>
      </c>
      <c r="F182" s="45">
        <v>45166</v>
      </c>
      <c r="G182" s="45">
        <v>46089</v>
      </c>
      <c r="H182" s="45">
        <v>47046</v>
      </c>
      <c r="I182" s="45">
        <v>47972</v>
      </c>
      <c r="J182" s="45">
        <v>48929</v>
      </c>
      <c r="K182" s="45">
        <v>49852</v>
      </c>
      <c r="L182" s="45">
        <v>50810</v>
      </c>
      <c r="M182" s="45">
        <v>51733</v>
      </c>
      <c r="N182" s="45">
        <v>52692</v>
      </c>
      <c r="O182" s="45">
        <v>53617</v>
      </c>
      <c r="P182" s="45">
        <v>54575</v>
      </c>
      <c r="Q182" s="45">
        <v>55498</v>
      </c>
      <c r="R182" s="45">
        <v>56457</v>
      </c>
      <c r="S182" s="45">
        <v>57380</v>
      </c>
      <c r="T182" s="45">
        <v>57915</v>
      </c>
      <c r="U182" s="45">
        <v>58452</v>
      </c>
      <c r="V182" s="45">
        <v>58962</v>
      </c>
      <c r="W182" s="45">
        <v>59476</v>
      </c>
      <c r="X182" s="45">
        <v>59996</v>
      </c>
      <c r="Y182" s="45">
        <v>60520</v>
      </c>
      <c r="Z182" s="45">
        <v>60559</v>
      </c>
      <c r="AA182" s="45">
        <v>61051</v>
      </c>
      <c r="AB182" s="45">
        <v>61051</v>
      </c>
      <c r="AC182" s="45">
        <v>61090</v>
      </c>
      <c r="AD182" s="45">
        <v>61090</v>
      </c>
      <c r="AE182" s="45">
        <v>61090</v>
      </c>
      <c r="AF182" s="45">
        <v>61585</v>
      </c>
    </row>
    <row r="183" spans="1:38" s="23" customFormat="1" ht="18" thickBot="1">
      <c r="A183" s="25"/>
      <c r="B183" s="24">
        <v>2105</v>
      </c>
      <c r="C183" s="24" t="s">
        <v>122</v>
      </c>
    </row>
    <row r="184" spans="1:38" s="3" customFormat="1" ht="13.5" thickTop="1">
      <c r="A184" s="15" t="s">
        <v>62</v>
      </c>
      <c r="B184" s="54">
        <v>56026</v>
      </c>
      <c r="C184" s="54">
        <v>56543</v>
      </c>
      <c r="D184" s="54">
        <v>56874</v>
      </c>
      <c r="E184" s="54">
        <v>57186</v>
      </c>
      <c r="F184" s="54">
        <v>57528</v>
      </c>
      <c r="G184" s="54">
        <v>57820</v>
      </c>
      <c r="H184" s="54">
        <v>59084</v>
      </c>
      <c r="I184" s="54">
        <v>60350</v>
      </c>
      <c r="J184" s="54">
        <v>61615</v>
      </c>
      <c r="K184" s="54">
        <v>62880</v>
      </c>
      <c r="L184" s="54">
        <v>64146</v>
      </c>
      <c r="M184" s="54">
        <v>65410</v>
      </c>
      <c r="N184" s="54">
        <v>66676</v>
      </c>
      <c r="O184" s="54">
        <v>67941</v>
      </c>
      <c r="P184" s="54">
        <v>69206</v>
      </c>
      <c r="Q184" s="54">
        <v>70472</v>
      </c>
      <c r="R184" s="54">
        <v>71737</v>
      </c>
      <c r="S184" s="54">
        <v>73002</v>
      </c>
      <c r="T184" s="54">
        <v>74043</v>
      </c>
      <c r="U184" s="54">
        <v>74689</v>
      </c>
      <c r="V184" s="54">
        <v>75343</v>
      </c>
      <c r="W184" s="54">
        <v>76003</v>
      </c>
      <c r="X184" s="54">
        <v>76670</v>
      </c>
      <c r="Y184" s="54">
        <v>77343</v>
      </c>
      <c r="Z184" s="54">
        <v>77343</v>
      </c>
      <c r="AA184" s="54">
        <v>77743</v>
      </c>
      <c r="AB184" s="54">
        <v>77743</v>
      </c>
      <c r="AC184" s="54">
        <v>77743</v>
      </c>
      <c r="AD184" s="54">
        <v>77743</v>
      </c>
      <c r="AE184" s="54">
        <v>77743</v>
      </c>
      <c r="AF184" s="54">
        <v>77743</v>
      </c>
    </row>
    <row r="185" spans="1:38" s="3" customFormat="1">
      <c r="A185" s="15" t="s">
        <v>63</v>
      </c>
      <c r="B185" s="54">
        <v>52526</v>
      </c>
      <c r="C185" s="54">
        <v>52763</v>
      </c>
      <c r="D185" s="54">
        <v>52838</v>
      </c>
      <c r="E185" s="54">
        <v>52907</v>
      </c>
      <c r="F185" s="54">
        <v>53008</v>
      </c>
      <c r="G185" s="54">
        <v>53075</v>
      </c>
      <c r="H185" s="54">
        <v>54024</v>
      </c>
      <c r="I185" s="54">
        <v>54972</v>
      </c>
      <c r="J185" s="54">
        <v>55921</v>
      </c>
      <c r="K185" s="54">
        <v>56871</v>
      </c>
      <c r="L185" s="54">
        <v>57820</v>
      </c>
      <c r="M185" s="54">
        <v>58768</v>
      </c>
      <c r="N185" s="54">
        <v>59717</v>
      </c>
      <c r="O185" s="54">
        <v>60666</v>
      </c>
      <c r="P185" s="54">
        <v>61615</v>
      </c>
      <c r="Q185" s="54">
        <v>62564</v>
      </c>
      <c r="R185" s="54">
        <v>63513</v>
      </c>
      <c r="S185" s="54">
        <v>64461</v>
      </c>
      <c r="T185" s="54">
        <v>65417</v>
      </c>
      <c r="U185" s="54">
        <v>65978</v>
      </c>
      <c r="V185" s="54">
        <v>66544</v>
      </c>
      <c r="W185" s="54">
        <v>67115</v>
      </c>
      <c r="X185" s="54">
        <v>67693</v>
      </c>
      <c r="Y185" s="54">
        <v>68277</v>
      </c>
      <c r="Z185" s="54">
        <v>68277</v>
      </c>
      <c r="AA185" s="54">
        <v>68677</v>
      </c>
      <c r="AB185" s="54">
        <v>68677</v>
      </c>
      <c r="AC185" s="54">
        <v>68677</v>
      </c>
      <c r="AD185" s="54">
        <v>68677</v>
      </c>
      <c r="AE185" s="54">
        <v>68677</v>
      </c>
      <c r="AF185" s="54">
        <v>68677</v>
      </c>
    </row>
    <row r="186" spans="1:38" s="3" customFormat="1">
      <c r="A186" s="15" t="s">
        <v>64</v>
      </c>
      <c r="B186" s="54">
        <v>49026</v>
      </c>
      <c r="C186" s="54">
        <v>49327</v>
      </c>
      <c r="D186" s="54">
        <v>49475</v>
      </c>
      <c r="E186" s="54">
        <v>49614</v>
      </c>
      <c r="F186" s="54">
        <v>49781</v>
      </c>
      <c r="G186" s="54">
        <v>49912</v>
      </c>
      <c r="H186" s="54">
        <v>50861</v>
      </c>
      <c r="I186" s="54">
        <v>51809</v>
      </c>
      <c r="J186" s="54">
        <v>52758</v>
      </c>
      <c r="K186" s="54">
        <v>53707</v>
      </c>
      <c r="L186" s="54">
        <v>54657</v>
      </c>
      <c r="M186" s="54">
        <v>55605</v>
      </c>
      <c r="N186" s="54">
        <v>56554</v>
      </c>
      <c r="O186" s="54">
        <v>57503</v>
      </c>
      <c r="P186" s="54">
        <v>58451</v>
      </c>
      <c r="Q186" s="54">
        <v>59401</v>
      </c>
      <c r="R186" s="54">
        <v>60350</v>
      </c>
      <c r="S186" s="54">
        <v>61298</v>
      </c>
      <c r="T186" s="54">
        <v>62222</v>
      </c>
      <c r="U186" s="54">
        <v>62751</v>
      </c>
      <c r="V186" s="54">
        <v>63285</v>
      </c>
      <c r="W186" s="54">
        <v>63824</v>
      </c>
      <c r="X186" s="54">
        <v>64369</v>
      </c>
      <c r="Y186" s="54">
        <v>64920</v>
      </c>
      <c r="Z186" s="54">
        <v>64920</v>
      </c>
      <c r="AA186" s="54">
        <v>65320</v>
      </c>
      <c r="AB186" s="54">
        <v>65320</v>
      </c>
      <c r="AC186" s="54">
        <v>65320</v>
      </c>
      <c r="AD186" s="54">
        <v>65320</v>
      </c>
      <c r="AE186" s="54">
        <v>65320</v>
      </c>
      <c r="AF186" s="54">
        <v>65320</v>
      </c>
    </row>
    <row r="187" spans="1:38" s="3" customFormat="1">
      <c r="A187" s="15" t="s">
        <v>65</v>
      </c>
      <c r="B187" s="54">
        <v>45526</v>
      </c>
      <c r="C187" s="54">
        <v>45788</v>
      </c>
      <c r="D187" s="54">
        <v>45944</v>
      </c>
      <c r="E187" s="54">
        <v>46057</v>
      </c>
      <c r="F187" s="54">
        <v>46230</v>
      </c>
      <c r="G187" s="54">
        <v>46338</v>
      </c>
      <c r="H187" s="54">
        <v>47223</v>
      </c>
      <c r="I187" s="54">
        <v>48077</v>
      </c>
      <c r="J187" s="54">
        <v>48962</v>
      </c>
      <c r="K187" s="54">
        <v>49816</v>
      </c>
      <c r="L187" s="54">
        <v>50703</v>
      </c>
      <c r="M187" s="54">
        <v>51556</v>
      </c>
      <c r="N187" s="54">
        <v>52442</v>
      </c>
      <c r="O187" s="54">
        <v>53296</v>
      </c>
      <c r="P187" s="54">
        <v>54182</v>
      </c>
      <c r="Q187" s="54">
        <v>55036</v>
      </c>
      <c r="R187" s="54">
        <v>55921</v>
      </c>
      <c r="S187" s="54">
        <v>56775</v>
      </c>
      <c r="T187" s="54">
        <v>57654</v>
      </c>
      <c r="U187" s="54">
        <v>58137</v>
      </c>
      <c r="V187" s="54">
        <v>58625</v>
      </c>
      <c r="W187" s="54">
        <v>59117</v>
      </c>
      <c r="X187" s="54">
        <v>59614</v>
      </c>
      <c r="Y187" s="54">
        <v>60117</v>
      </c>
      <c r="Z187" s="54">
        <v>60117</v>
      </c>
      <c r="AA187" s="54">
        <v>60517</v>
      </c>
      <c r="AB187" s="54">
        <v>60517</v>
      </c>
      <c r="AC187" s="54">
        <v>60517</v>
      </c>
      <c r="AD187" s="54">
        <v>60517</v>
      </c>
      <c r="AE187" s="54">
        <v>60517</v>
      </c>
      <c r="AF187" s="54">
        <v>60517</v>
      </c>
    </row>
    <row r="188" spans="1:38" s="3" customFormat="1">
      <c r="A188" s="15" t="s">
        <v>66</v>
      </c>
      <c r="B188" s="54">
        <v>43950</v>
      </c>
      <c r="C188" s="54">
        <v>44069</v>
      </c>
      <c r="D188" s="54">
        <v>44263</v>
      </c>
      <c r="E188" s="54">
        <v>44412</v>
      </c>
      <c r="F188" s="54">
        <v>44617</v>
      </c>
      <c r="G188" s="54">
        <v>44756</v>
      </c>
      <c r="H188" s="54">
        <v>45641</v>
      </c>
      <c r="I188" s="54">
        <v>46496</v>
      </c>
      <c r="J188" s="54">
        <v>47381</v>
      </c>
      <c r="K188" s="54">
        <v>48235</v>
      </c>
      <c r="L188" s="54">
        <v>49121</v>
      </c>
      <c r="M188" s="54">
        <v>49974</v>
      </c>
      <c r="N188" s="54">
        <v>50861</v>
      </c>
      <c r="O188" s="54">
        <v>51715</v>
      </c>
      <c r="P188" s="54">
        <v>52600</v>
      </c>
      <c r="Q188" s="54">
        <v>53454</v>
      </c>
      <c r="R188" s="54">
        <v>54340</v>
      </c>
      <c r="S188" s="54">
        <v>55194</v>
      </c>
      <c r="T188" s="54">
        <v>56056</v>
      </c>
      <c r="U188" s="54">
        <v>56523</v>
      </c>
      <c r="V188" s="54">
        <v>56996</v>
      </c>
      <c r="W188" s="54">
        <v>57471</v>
      </c>
      <c r="X188" s="54">
        <v>57953</v>
      </c>
      <c r="Y188" s="54">
        <v>58439</v>
      </c>
      <c r="Z188" s="54">
        <v>58439</v>
      </c>
      <c r="AA188" s="54">
        <v>58839</v>
      </c>
      <c r="AB188" s="54">
        <v>58839</v>
      </c>
      <c r="AC188" s="54">
        <v>58839</v>
      </c>
      <c r="AD188" s="54">
        <v>58839</v>
      </c>
      <c r="AE188" s="54">
        <v>58839</v>
      </c>
      <c r="AF188" s="54">
        <v>58839</v>
      </c>
    </row>
    <row r="189" spans="1:38" s="23" customFormat="1" ht="18" thickBot="1">
      <c r="A189" s="25"/>
      <c r="B189" s="24" t="s">
        <v>27</v>
      </c>
      <c r="C189" s="24" t="s">
        <v>129</v>
      </c>
    </row>
    <row r="190" spans="1:38" s="3" customFormat="1" ht="13.5" thickTop="1">
      <c r="A190" s="15" t="s">
        <v>62</v>
      </c>
      <c r="B190" s="55">
        <v>57967</v>
      </c>
      <c r="C190" s="55">
        <v>58573</v>
      </c>
      <c r="D190" s="55">
        <v>58995</v>
      </c>
      <c r="E190" s="55">
        <v>59401</v>
      </c>
      <c r="F190" s="55">
        <v>59833</v>
      </c>
      <c r="G190" s="55">
        <v>60233</v>
      </c>
      <c r="H190" s="55">
        <v>61589</v>
      </c>
      <c r="I190" s="55">
        <v>62947</v>
      </c>
      <c r="J190" s="55">
        <v>64302</v>
      </c>
      <c r="K190" s="55">
        <v>65661</v>
      </c>
      <c r="L190" s="55">
        <v>67030</v>
      </c>
      <c r="M190" s="55">
        <v>68398</v>
      </c>
      <c r="N190" s="55">
        <v>69741</v>
      </c>
      <c r="O190" s="55">
        <v>71100</v>
      </c>
      <c r="P190" s="55">
        <v>72459</v>
      </c>
      <c r="Q190" s="55">
        <v>73814</v>
      </c>
      <c r="R190" s="55">
        <v>75172</v>
      </c>
      <c r="S190" s="55">
        <v>76535</v>
      </c>
      <c r="T190" s="55">
        <v>77136</v>
      </c>
      <c r="U190" s="55">
        <v>77286</v>
      </c>
      <c r="V190" s="55">
        <v>78096</v>
      </c>
      <c r="W190" s="55">
        <v>78227</v>
      </c>
      <c r="X190" s="55">
        <v>79637</v>
      </c>
      <c r="Y190" s="55">
        <v>81618</v>
      </c>
      <c r="Z190" s="55">
        <v>82026</v>
      </c>
      <c r="AA190" s="55">
        <v>83333</v>
      </c>
      <c r="AB190" s="55">
        <v>83629</v>
      </c>
      <c r="AC190" s="55">
        <v>84935</v>
      </c>
      <c r="AD190" s="55">
        <v>85296</v>
      </c>
      <c r="AE190" s="55">
        <v>86602</v>
      </c>
      <c r="AF190" s="55">
        <v>87042</v>
      </c>
      <c r="AG190" s="30"/>
      <c r="AH190" s="30"/>
      <c r="AI190" s="30"/>
      <c r="AJ190" s="30"/>
      <c r="AK190" s="30"/>
      <c r="AL190" s="4"/>
    </row>
    <row r="191" spans="1:38" s="3" customFormat="1">
      <c r="A191" s="15" t="s">
        <v>63</v>
      </c>
      <c r="B191" s="55">
        <v>54250</v>
      </c>
      <c r="C191" s="55">
        <v>54559</v>
      </c>
      <c r="D191" s="55">
        <v>54701</v>
      </c>
      <c r="E191" s="55">
        <v>54843</v>
      </c>
      <c r="F191" s="55">
        <v>55014</v>
      </c>
      <c r="G191" s="55">
        <v>55155</v>
      </c>
      <c r="H191" s="55">
        <v>56177</v>
      </c>
      <c r="I191" s="55">
        <v>57194</v>
      </c>
      <c r="J191" s="55">
        <v>58210</v>
      </c>
      <c r="K191" s="55">
        <v>59235</v>
      </c>
      <c r="L191" s="55">
        <v>60262</v>
      </c>
      <c r="M191" s="55">
        <v>61278</v>
      </c>
      <c r="N191" s="55">
        <v>62300</v>
      </c>
      <c r="O191" s="55">
        <v>63320</v>
      </c>
      <c r="P191" s="55">
        <v>64341</v>
      </c>
      <c r="Q191" s="55">
        <v>65359</v>
      </c>
      <c r="R191" s="55">
        <v>66376</v>
      </c>
      <c r="S191" s="55">
        <v>67397</v>
      </c>
      <c r="T191" s="55">
        <v>68054</v>
      </c>
      <c r="U191" s="55">
        <v>68184</v>
      </c>
      <c r="V191" s="55">
        <v>68974</v>
      </c>
      <c r="W191" s="55">
        <v>69086</v>
      </c>
      <c r="X191" s="55">
        <v>70482</v>
      </c>
      <c r="Y191" s="55">
        <v>72199</v>
      </c>
      <c r="Z191" s="55">
        <v>72780</v>
      </c>
      <c r="AA191" s="55">
        <v>73914</v>
      </c>
      <c r="AB191" s="55">
        <v>74186</v>
      </c>
      <c r="AC191" s="55">
        <v>75320</v>
      </c>
      <c r="AD191" s="55">
        <v>75650</v>
      </c>
      <c r="AE191" s="55">
        <v>76783</v>
      </c>
      <c r="AF191" s="55">
        <v>77184</v>
      </c>
      <c r="AG191" s="30"/>
      <c r="AH191" s="30"/>
      <c r="AI191" s="30"/>
      <c r="AJ191" s="30"/>
      <c r="AK191" s="30"/>
      <c r="AL191" s="4"/>
    </row>
    <row r="192" spans="1:38" s="3" customFormat="1">
      <c r="A192" s="15" t="s">
        <v>64</v>
      </c>
      <c r="B192" s="55">
        <v>50534</v>
      </c>
      <c r="C192" s="55">
        <v>50899</v>
      </c>
      <c r="D192" s="55">
        <v>51112</v>
      </c>
      <c r="E192" s="55">
        <v>51326</v>
      </c>
      <c r="F192" s="55">
        <v>51558</v>
      </c>
      <c r="G192" s="55">
        <v>51766</v>
      </c>
      <c r="H192" s="55">
        <v>52788</v>
      </c>
      <c r="I192" s="55">
        <v>53806</v>
      </c>
      <c r="J192" s="55">
        <v>54822</v>
      </c>
      <c r="K192" s="55">
        <v>55844</v>
      </c>
      <c r="L192" s="55">
        <v>56870</v>
      </c>
      <c r="M192" s="55">
        <v>57885</v>
      </c>
      <c r="N192" s="55">
        <v>58908</v>
      </c>
      <c r="O192" s="55">
        <v>59926</v>
      </c>
      <c r="P192" s="55">
        <v>60950</v>
      </c>
      <c r="Q192" s="55">
        <v>61967</v>
      </c>
      <c r="R192" s="55">
        <v>62982</v>
      </c>
      <c r="S192" s="55">
        <v>64005</v>
      </c>
      <c r="T192" s="55">
        <v>64681</v>
      </c>
      <c r="U192" s="55">
        <v>64804</v>
      </c>
      <c r="V192" s="55">
        <v>65587</v>
      </c>
      <c r="W192" s="55">
        <v>65693</v>
      </c>
      <c r="X192" s="55">
        <v>67081</v>
      </c>
      <c r="Y192" s="55">
        <v>68702</v>
      </c>
      <c r="Z192" s="55">
        <v>69118</v>
      </c>
      <c r="AA192" s="55">
        <v>70187</v>
      </c>
      <c r="AB192" s="55">
        <v>70447</v>
      </c>
      <c r="AC192" s="55">
        <v>71515</v>
      </c>
      <c r="AD192" s="55">
        <v>71827</v>
      </c>
      <c r="AE192" s="55">
        <v>72895</v>
      </c>
      <c r="AF192" s="55">
        <v>73274</v>
      </c>
      <c r="AG192" s="30"/>
      <c r="AH192" s="30"/>
      <c r="AI192" s="30"/>
      <c r="AJ192" s="30"/>
      <c r="AK192" s="30"/>
      <c r="AL192" s="4"/>
    </row>
    <row r="193" spans="1:38" s="3" customFormat="1">
      <c r="A193" s="15" t="s">
        <v>65</v>
      </c>
      <c r="B193" s="55">
        <v>46781</v>
      </c>
      <c r="C193" s="55">
        <v>47108</v>
      </c>
      <c r="D193" s="55">
        <v>47325</v>
      </c>
      <c r="E193" s="55">
        <v>47499</v>
      </c>
      <c r="F193" s="55">
        <v>47735</v>
      </c>
      <c r="G193" s="55">
        <v>47909</v>
      </c>
      <c r="H193" s="55">
        <v>48858</v>
      </c>
      <c r="I193" s="55">
        <v>49773</v>
      </c>
      <c r="J193" s="55">
        <v>50722</v>
      </c>
      <c r="K193" s="55">
        <v>51637</v>
      </c>
      <c r="L193" s="55">
        <v>52591</v>
      </c>
      <c r="M193" s="55">
        <v>53509</v>
      </c>
      <c r="N193" s="55">
        <v>54455</v>
      </c>
      <c r="O193" s="55">
        <v>55365</v>
      </c>
      <c r="P193" s="55">
        <v>56317</v>
      </c>
      <c r="Q193" s="55">
        <v>57228</v>
      </c>
      <c r="R193" s="55">
        <v>58175</v>
      </c>
      <c r="S193" s="55">
        <v>59094</v>
      </c>
      <c r="T193" s="55">
        <v>59794</v>
      </c>
      <c r="U193" s="55">
        <v>59908</v>
      </c>
      <c r="V193" s="55">
        <v>60680</v>
      </c>
      <c r="W193" s="55">
        <v>60779</v>
      </c>
      <c r="X193" s="55">
        <v>62152</v>
      </c>
      <c r="Y193" s="55">
        <v>63631</v>
      </c>
      <c r="Z193" s="55">
        <v>64141</v>
      </c>
      <c r="AA193" s="55">
        <v>65117</v>
      </c>
      <c r="AB193" s="55">
        <v>65363</v>
      </c>
      <c r="AC193" s="55">
        <v>66339</v>
      </c>
      <c r="AD193" s="55">
        <v>66633</v>
      </c>
      <c r="AE193" s="55">
        <v>67609</v>
      </c>
      <c r="AF193" s="55">
        <v>67965</v>
      </c>
      <c r="AG193" s="30"/>
      <c r="AH193" s="30"/>
      <c r="AI193" s="30"/>
      <c r="AJ193" s="30"/>
      <c r="AK193" s="30"/>
      <c r="AL193" s="4"/>
    </row>
    <row r="194" spans="1:38" s="3" customFormat="1">
      <c r="A194" s="15" t="s">
        <v>66</v>
      </c>
      <c r="B194" s="55">
        <v>45103</v>
      </c>
      <c r="C194" s="55">
        <v>45272</v>
      </c>
      <c r="D194" s="55">
        <v>45523</v>
      </c>
      <c r="E194" s="55">
        <v>45736</v>
      </c>
      <c r="F194" s="55">
        <v>46002</v>
      </c>
      <c r="G194" s="55">
        <v>46202</v>
      </c>
      <c r="H194" s="55">
        <v>47151</v>
      </c>
      <c r="I194" s="55">
        <v>48066</v>
      </c>
      <c r="J194" s="55">
        <v>49013</v>
      </c>
      <c r="K194" s="55">
        <v>49929</v>
      </c>
      <c r="L194" s="55">
        <v>50881</v>
      </c>
      <c r="M194" s="55">
        <v>51796</v>
      </c>
      <c r="N194" s="55">
        <v>52746</v>
      </c>
      <c r="O194" s="55">
        <v>53656</v>
      </c>
      <c r="P194" s="55">
        <v>54602</v>
      </c>
      <c r="Q194" s="55">
        <v>55518</v>
      </c>
      <c r="R194" s="55">
        <v>56466</v>
      </c>
      <c r="S194" s="55">
        <v>57382</v>
      </c>
      <c r="T194" s="55">
        <v>58091</v>
      </c>
      <c r="U194" s="55">
        <v>58199</v>
      </c>
      <c r="V194" s="55">
        <v>58970</v>
      </c>
      <c r="W194" s="55">
        <v>59062</v>
      </c>
      <c r="X194" s="55">
        <v>60437</v>
      </c>
      <c r="Y194" s="55">
        <v>61866</v>
      </c>
      <c r="Z194" s="55">
        <v>62409</v>
      </c>
      <c r="AA194" s="55">
        <v>63352</v>
      </c>
      <c r="AB194" s="55">
        <v>63593</v>
      </c>
      <c r="AC194" s="55">
        <v>64537</v>
      </c>
      <c r="AD194" s="55">
        <v>64826</v>
      </c>
      <c r="AE194" s="55">
        <v>65769</v>
      </c>
      <c r="AF194" s="55">
        <v>66116</v>
      </c>
      <c r="AG194" s="32"/>
      <c r="AH194" s="32"/>
      <c r="AI194" s="32"/>
      <c r="AJ194" s="32"/>
      <c r="AK194" s="32"/>
      <c r="AL194" s="4"/>
    </row>
    <row r="195" spans="1:38" s="23" customFormat="1" ht="18" thickBot="1">
      <c r="A195" s="25"/>
      <c r="B195" s="24">
        <v>2301</v>
      </c>
      <c r="C195" s="24" t="s">
        <v>130</v>
      </c>
    </row>
    <row r="196" spans="1:38" s="3" customFormat="1" ht="13.5" thickTop="1">
      <c r="A196" s="15" t="s">
        <v>62</v>
      </c>
      <c r="B196" s="42">
        <v>59785</v>
      </c>
      <c r="C196" s="42">
        <v>59803</v>
      </c>
      <c r="D196" s="42">
        <v>59835</v>
      </c>
      <c r="E196" s="42">
        <v>60918</v>
      </c>
      <c r="F196" s="42">
        <v>62001</v>
      </c>
      <c r="G196" s="42">
        <v>62614</v>
      </c>
      <c r="H196" s="42">
        <v>63255</v>
      </c>
      <c r="I196" s="42">
        <v>64737</v>
      </c>
      <c r="J196" s="42">
        <v>66020</v>
      </c>
      <c r="K196" s="42">
        <v>67559</v>
      </c>
      <c r="L196" s="42">
        <v>69069</v>
      </c>
      <c r="M196" s="42">
        <v>70566</v>
      </c>
      <c r="N196" s="42">
        <v>72105</v>
      </c>
      <c r="O196" s="42">
        <v>73615</v>
      </c>
      <c r="P196" s="42">
        <v>75111</v>
      </c>
      <c r="Q196" s="42">
        <v>76636</v>
      </c>
      <c r="R196" s="42">
        <v>78147</v>
      </c>
      <c r="S196" s="42">
        <v>79629</v>
      </c>
      <c r="T196" s="42">
        <v>81153</v>
      </c>
      <c r="U196" s="42">
        <v>82664</v>
      </c>
      <c r="V196" s="42">
        <v>84203</v>
      </c>
      <c r="W196" s="42">
        <v>85770</v>
      </c>
      <c r="X196" s="42">
        <v>87366</v>
      </c>
      <c r="Y196" s="42">
        <v>88977</v>
      </c>
      <c r="Z196" s="42">
        <v>90373</v>
      </c>
      <c r="AA196" s="42">
        <v>91499</v>
      </c>
      <c r="AB196" s="42">
        <v>92924</v>
      </c>
      <c r="AC196" s="42">
        <v>93779</v>
      </c>
      <c r="AD196" s="42">
        <v>94620</v>
      </c>
      <c r="AE196" s="42">
        <v>95475</v>
      </c>
      <c r="AF196" s="42">
        <v>96372</v>
      </c>
      <c r="AG196" s="42">
        <v>97242</v>
      </c>
      <c r="AH196" s="42">
        <v>98139</v>
      </c>
      <c r="AI196" s="42">
        <v>99023</v>
      </c>
      <c r="AJ196" s="42">
        <v>99963</v>
      </c>
      <c r="AK196" s="42">
        <v>100947</v>
      </c>
    </row>
    <row r="197" spans="1:38" s="3" customFormat="1">
      <c r="A197" s="15" t="s">
        <v>63</v>
      </c>
      <c r="B197" s="42">
        <v>56250</v>
      </c>
      <c r="C197" s="42">
        <v>56260</v>
      </c>
      <c r="D197" s="42">
        <v>56273</v>
      </c>
      <c r="E197" s="42">
        <v>57057</v>
      </c>
      <c r="F197" s="42">
        <v>57826</v>
      </c>
      <c r="G197" s="42">
        <v>58368</v>
      </c>
      <c r="H197" s="42">
        <v>58710</v>
      </c>
      <c r="I197" s="42">
        <v>59294</v>
      </c>
      <c r="J197" s="42">
        <v>60363</v>
      </c>
      <c r="K197" s="42">
        <v>61460</v>
      </c>
      <c r="L197" s="42">
        <v>62272</v>
      </c>
      <c r="M197" s="42">
        <v>63398</v>
      </c>
      <c r="N197" s="42">
        <v>64552</v>
      </c>
      <c r="O197" s="42">
        <v>65721</v>
      </c>
      <c r="P197" s="42">
        <v>66918</v>
      </c>
      <c r="Q197" s="42">
        <v>68143</v>
      </c>
      <c r="R197" s="42">
        <v>69397</v>
      </c>
      <c r="S197" s="42">
        <v>70594</v>
      </c>
      <c r="T197" s="42">
        <v>71820</v>
      </c>
      <c r="U197" s="42">
        <v>73059</v>
      </c>
      <c r="V197" s="42">
        <v>74271</v>
      </c>
      <c r="W197" s="42">
        <v>75496</v>
      </c>
      <c r="X197" s="42">
        <v>76750</v>
      </c>
      <c r="Y197" s="42">
        <v>77961</v>
      </c>
      <c r="Z197" s="42">
        <v>79130</v>
      </c>
      <c r="AA197" s="42">
        <v>80099</v>
      </c>
      <c r="AB197" s="42">
        <v>81339</v>
      </c>
      <c r="AC197" s="42">
        <v>82065</v>
      </c>
      <c r="AD197" s="42">
        <v>82806</v>
      </c>
      <c r="AE197" s="42">
        <v>83562</v>
      </c>
      <c r="AF197" s="42">
        <v>84360</v>
      </c>
      <c r="AG197" s="42">
        <v>85129</v>
      </c>
      <c r="AH197" s="42">
        <v>85899</v>
      </c>
      <c r="AI197" s="42">
        <v>86668</v>
      </c>
      <c r="AJ197" s="42">
        <v>87480</v>
      </c>
      <c r="AK197" s="42">
        <v>88335</v>
      </c>
    </row>
    <row r="198" spans="1:38" s="3" customFormat="1">
      <c r="A198" s="15" t="s">
        <v>64</v>
      </c>
      <c r="B198" s="42">
        <v>52074</v>
      </c>
      <c r="C198" s="42">
        <v>52084</v>
      </c>
      <c r="D198" s="42">
        <v>52098</v>
      </c>
      <c r="E198" s="42">
        <v>52910</v>
      </c>
      <c r="F198" s="42">
        <v>53694</v>
      </c>
      <c r="G198" s="42">
        <v>54192</v>
      </c>
      <c r="H198" s="42">
        <v>54606</v>
      </c>
      <c r="I198" s="42">
        <v>55361</v>
      </c>
      <c r="J198" s="42">
        <v>56358</v>
      </c>
      <c r="K198" s="42">
        <v>57370</v>
      </c>
      <c r="L198" s="42">
        <v>58482</v>
      </c>
      <c r="M198" s="42">
        <v>59636</v>
      </c>
      <c r="N198" s="42">
        <v>60762</v>
      </c>
      <c r="O198" s="42">
        <v>61902</v>
      </c>
      <c r="P198" s="42">
        <v>63027</v>
      </c>
      <c r="Q198" s="42">
        <v>64167</v>
      </c>
      <c r="R198" s="42">
        <v>65336</v>
      </c>
      <c r="S198" s="42">
        <v>66533</v>
      </c>
      <c r="T198" s="42">
        <v>67744</v>
      </c>
      <c r="U198" s="42">
        <v>68970</v>
      </c>
      <c r="V198" s="42">
        <v>70224</v>
      </c>
      <c r="W198" s="42">
        <v>71421</v>
      </c>
      <c r="X198" s="42">
        <v>72646</v>
      </c>
      <c r="Y198" s="42">
        <v>73872</v>
      </c>
      <c r="Z198" s="42">
        <v>74983</v>
      </c>
      <c r="AA198" s="42">
        <v>75909</v>
      </c>
      <c r="AB198" s="42">
        <v>77049</v>
      </c>
      <c r="AC198" s="42">
        <v>77762</v>
      </c>
      <c r="AD198" s="42">
        <v>78489</v>
      </c>
      <c r="AE198" s="42">
        <v>79201</v>
      </c>
      <c r="AF198" s="42">
        <v>79899</v>
      </c>
      <c r="AG198" s="42">
        <v>80640</v>
      </c>
      <c r="AH198" s="42">
        <v>81381</v>
      </c>
      <c r="AI198" s="42">
        <v>82094</v>
      </c>
      <c r="AJ198" s="42">
        <v>82863</v>
      </c>
      <c r="AK198" s="42">
        <v>83676</v>
      </c>
    </row>
    <row r="199" spans="1:38" s="3" customFormat="1">
      <c r="A199" s="15" t="s">
        <v>65</v>
      </c>
      <c r="B199" s="42">
        <v>48073</v>
      </c>
      <c r="C199" s="42">
        <v>48081</v>
      </c>
      <c r="D199" s="42">
        <v>48093</v>
      </c>
      <c r="E199" s="42">
        <v>48792</v>
      </c>
      <c r="F199" s="42">
        <v>49518</v>
      </c>
      <c r="G199" s="42">
        <v>50003</v>
      </c>
      <c r="H199" s="42">
        <v>50345</v>
      </c>
      <c r="I199" s="42">
        <v>51114</v>
      </c>
      <c r="J199" s="42">
        <v>52026</v>
      </c>
      <c r="K199" s="42">
        <v>52953</v>
      </c>
      <c r="L199" s="42">
        <v>53936</v>
      </c>
      <c r="M199" s="42">
        <v>54962</v>
      </c>
      <c r="N199" s="42">
        <v>56045</v>
      </c>
      <c r="O199" s="42">
        <v>57071</v>
      </c>
      <c r="P199" s="42">
        <v>58111</v>
      </c>
      <c r="Q199" s="42">
        <v>59166</v>
      </c>
      <c r="R199" s="42">
        <v>60234</v>
      </c>
      <c r="S199" s="42">
        <v>61317</v>
      </c>
      <c r="T199" s="42">
        <v>62415</v>
      </c>
      <c r="U199" s="42">
        <v>63526</v>
      </c>
      <c r="V199" s="42">
        <v>64666</v>
      </c>
      <c r="W199" s="42">
        <v>65778</v>
      </c>
      <c r="X199" s="42">
        <v>66918</v>
      </c>
      <c r="Y199" s="42">
        <v>68015</v>
      </c>
      <c r="Z199" s="42">
        <v>69041</v>
      </c>
      <c r="AA199" s="42">
        <v>69882</v>
      </c>
      <c r="AB199" s="42">
        <v>70950</v>
      </c>
      <c r="AC199" s="42">
        <v>71592</v>
      </c>
      <c r="AD199" s="42">
        <v>72233</v>
      </c>
      <c r="AE199" s="42">
        <v>72888</v>
      </c>
      <c r="AF199" s="42">
        <v>73515</v>
      </c>
      <c r="AG199" s="42">
        <v>74185</v>
      </c>
      <c r="AH199" s="42">
        <v>74869</v>
      </c>
      <c r="AI199" s="42">
        <v>75525</v>
      </c>
      <c r="AJ199" s="42">
        <v>76223</v>
      </c>
      <c r="AK199" s="42">
        <v>76964</v>
      </c>
    </row>
    <row r="200" spans="1:38" s="3" customFormat="1">
      <c r="A200" s="15" t="s">
        <v>66</v>
      </c>
      <c r="B200" s="42">
        <v>47738</v>
      </c>
      <c r="C200" s="42">
        <v>47750</v>
      </c>
      <c r="D200" s="42">
        <v>47766</v>
      </c>
      <c r="E200" s="42">
        <v>47865</v>
      </c>
      <c r="F200" s="42">
        <v>48022</v>
      </c>
      <c r="G200" s="42">
        <v>48179</v>
      </c>
      <c r="H200" s="42">
        <v>48393</v>
      </c>
      <c r="I200" s="42">
        <v>49176</v>
      </c>
      <c r="J200" s="42">
        <v>50046</v>
      </c>
      <c r="K200" s="42">
        <v>51015</v>
      </c>
      <c r="L200" s="42">
        <v>52055</v>
      </c>
      <c r="M200" s="42">
        <v>53081</v>
      </c>
      <c r="N200" s="42">
        <v>54164</v>
      </c>
      <c r="O200" s="42">
        <v>55161</v>
      </c>
      <c r="P200" s="42">
        <v>56230</v>
      </c>
      <c r="Q200" s="42">
        <v>57242</v>
      </c>
      <c r="R200" s="42">
        <v>58296</v>
      </c>
      <c r="S200" s="42">
        <v>59351</v>
      </c>
      <c r="T200" s="42">
        <v>60420</v>
      </c>
      <c r="U200" s="42">
        <v>61517</v>
      </c>
      <c r="V200" s="42">
        <v>62628</v>
      </c>
      <c r="W200" s="42">
        <v>63726</v>
      </c>
      <c r="X200" s="42">
        <v>64880</v>
      </c>
      <c r="Y200" s="42">
        <v>65991</v>
      </c>
      <c r="Z200" s="42">
        <v>66960</v>
      </c>
      <c r="AA200" s="42">
        <v>67787</v>
      </c>
      <c r="AB200" s="42">
        <v>68799</v>
      </c>
      <c r="AC200" s="42">
        <v>69426</v>
      </c>
      <c r="AD200" s="42">
        <v>70038</v>
      </c>
      <c r="AE200" s="42">
        <v>70680</v>
      </c>
      <c r="AF200" s="42">
        <v>71292</v>
      </c>
      <c r="AG200" s="42">
        <v>71934</v>
      </c>
      <c r="AH200" s="42">
        <v>72589</v>
      </c>
      <c r="AI200" s="42">
        <v>73230</v>
      </c>
      <c r="AJ200" s="42">
        <v>73914</v>
      </c>
      <c r="AK200" s="42">
        <v>74641</v>
      </c>
    </row>
    <row r="201" spans="1:38" s="23" customFormat="1" ht="18" thickBot="1">
      <c r="A201" s="25"/>
      <c r="B201" s="24" t="s">
        <v>28</v>
      </c>
      <c r="C201" s="24" t="s">
        <v>131</v>
      </c>
    </row>
    <row r="202" spans="1:38" s="3" customFormat="1" ht="13.5" thickTop="1">
      <c r="A202" s="15" t="s">
        <v>62</v>
      </c>
      <c r="B202" s="44">
        <v>57945.006000000008</v>
      </c>
      <c r="C202" s="44">
        <v>58538.235000000001</v>
      </c>
      <c r="D202" s="44">
        <v>59765.874000000003</v>
      </c>
      <c r="E202" s="44">
        <v>60140.955000000002</v>
      </c>
      <c r="F202" s="44">
        <v>60547.200000000004</v>
      </c>
      <c r="G202" s="44">
        <v>60900.021000000008</v>
      </c>
      <c r="H202" s="44">
        <v>62338.017000000007</v>
      </c>
      <c r="I202" s="44">
        <v>63771.561000000009</v>
      </c>
      <c r="J202" s="44">
        <v>65210.670000000006</v>
      </c>
      <c r="K202" s="44">
        <v>66646.44</v>
      </c>
      <c r="L202" s="44">
        <v>68084.436000000016</v>
      </c>
      <c r="M202" s="44">
        <v>69519.093000000008</v>
      </c>
      <c r="N202" s="44">
        <v>70967.106000000014</v>
      </c>
      <c r="O202" s="44">
        <v>72391.746000000014</v>
      </c>
      <c r="P202" s="44">
        <v>73828.629000000015</v>
      </c>
      <c r="Q202" s="44">
        <v>75264.399000000019</v>
      </c>
      <c r="R202" s="44">
        <v>76701.282000000007</v>
      </c>
      <c r="S202" s="44">
        <v>78138.165000000008</v>
      </c>
      <c r="T202" s="44">
        <v>78863.841000000015</v>
      </c>
      <c r="U202" s="44">
        <v>79599.534000000014</v>
      </c>
      <c r="V202" s="44">
        <v>80340.792000000001</v>
      </c>
      <c r="W202" s="44">
        <v>81566.205000000002</v>
      </c>
      <c r="X202" s="44">
        <v>83073.206999999995</v>
      </c>
      <c r="Y202" s="44">
        <v>84588</v>
      </c>
      <c r="Z202" s="44">
        <v>84709.316999999995</v>
      </c>
      <c r="AA202" s="44">
        <v>84831.747000000003</v>
      </c>
      <c r="AB202" s="44">
        <v>84953.064000000013</v>
      </c>
      <c r="AC202" s="44">
        <v>85074.381000000008</v>
      </c>
      <c r="AD202" s="44">
        <v>85196.811000000016</v>
      </c>
      <c r="AE202" s="44">
        <v>85318.128000000012</v>
      </c>
      <c r="AF202" s="44">
        <v>85318.128000000012</v>
      </c>
    </row>
    <row r="203" spans="1:38" s="3" customFormat="1">
      <c r="A203" s="15" t="s">
        <v>63</v>
      </c>
      <c r="B203" s="44">
        <v>53879.217000000004</v>
      </c>
      <c r="C203" s="44">
        <v>54155.241000000002</v>
      </c>
      <c r="D203" s="44">
        <v>54531.435000000005</v>
      </c>
      <c r="E203" s="44">
        <v>54628.266000000003</v>
      </c>
      <c r="F203" s="44">
        <v>54759.600000000006</v>
      </c>
      <c r="G203" s="44">
        <v>54855.318000000007</v>
      </c>
      <c r="H203" s="44">
        <v>55933.815000000002</v>
      </c>
      <c r="I203" s="44">
        <v>57013.425000000003</v>
      </c>
      <c r="J203" s="44">
        <v>58088.583000000006</v>
      </c>
      <c r="K203" s="44">
        <v>59165.967000000004</v>
      </c>
      <c r="L203" s="44">
        <v>60242.238000000005</v>
      </c>
      <c r="M203" s="44">
        <v>61319.62200000001</v>
      </c>
      <c r="N203" s="44">
        <v>62397.006000000008</v>
      </c>
      <c r="O203" s="44">
        <v>63475.503000000004</v>
      </c>
      <c r="P203" s="44">
        <v>64552.88700000001</v>
      </c>
      <c r="Q203" s="44">
        <v>65626.932000000001</v>
      </c>
      <c r="R203" s="44">
        <v>66706.542000000001</v>
      </c>
      <c r="S203" s="44">
        <v>67783.926000000007</v>
      </c>
      <c r="T203" s="44">
        <v>68413.884000000005</v>
      </c>
      <c r="U203" s="44">
        <v>69051.633000000002</v>
      </c>
      <c r="V203" s="44">
        <v>70229.187000000005</v>
      </c>
      <c r="W203" s="44">
        <v>71513.589000000007</v>
      </c>
      <c r="X203" s="44">
        <v>72789.087</v>
      </c>
      <c r="Y203" s="44">
        <v>74174.771999999997</v>
      </c>
      <c r="Z203" s="44">
        <v>74296.089000000007</v>
      </c>
      <c r="AA203" s="44">
        <v>74417.406000000003</v>
      </c>
      <c r="AB203" s="44">
        <v>74538.723000000013</v>
      </c>
      <c r="AC203" s="44">
        <v>74661.153000000006</v>
      </c>
      <c r="AD203" s="44">
        <v>74782.47</v>
      </c>
      <c r="AE203" s="44">
        <v>74903.786999999997</v>
      </c>
      <c r="AF203" s="44">
        <v>74903.786999999997</v>
      </c>
    </row>
    <row r="204" spans="1:38" s="3" customFormat="1">
      <c r="A204" s="15" t="s">
        <v>64</v>
      </c>
      <c r="B204" s="44">
        <v>49412.748000000007</v>
      </c>
      <c r="C204" s="44">
        <v>49756.665000000001</v>
      </c>
      <c r="D204" s="44">
        <v>50364.363000000005</v>
      </c>
      <c r="E204" s="44">
        <v>50540.217000000004</v>
      </c>
      <c r="F204" s="44">
        <v>50749.461000000003</v>
      </c>
      <c r="G204" s="44">
        <v>50915.298000000003</v>
      </c>
      <c r="H204" s="44">
        <v>51990.455999999998</v>
      </c>
      <c r="I204" s="44">
        <v>53068.953000000009</v>
      </c>
      <c r="J204" s="44">
        <v>54147.450000000004</v>
      </c>
      <c r="K204" s="44">
        <v>55222.608000000007</v>
      </c>
      <c r="L204" s="44">
        <v>56299.992000000006</v>
      </c>
      <c r="M204" s="44">
        <v>57378.489000000001</v>
      </c>
      <c r="N204" s="44">
        <v>58454.76</v>
      </c>
      <c r="O204" s="44">
        <v>59532.144000000008</v>
      </c>
      <c r="P204" s="44">
        <v>60610.641000000011</v>
      </c>
      <c r="Q204" s="44">
        <v>61685.799000000006</v>
      </c>
      <c r="R204" s="44">
        <v>62764.296000000009</v>
      </c>
      <c r="S204" s="44">
        <v>63842.793000000005</v>
      </c>
      <c r="T204" s="44">
        <v>64436.022000000004</v>
      </c>
      <c r="U204" s="44">
        <v>65034.816000000006</v>
      </c>
      <c r="V204" s="44">
        <v>66082.149000000005</v>
      </c>
      <c r="W204" s="44">
        <v>67296.432000000015</v>
      </c>
      <c r="X204" s="44">
        <v>68526.297000000006</v>
      </c>
      <c r="Y204" s="44">
        <v>69782.874000000011</v>
      </c>
      <c r="Z204" s="44">
        <v>69904.191000000006</v>
      </c>
      <c r="AA204" s="44">
        <v>70025.508000000002</v>
      </c>
      <c r="AB204" s="44">
        <v>70147.938000000009</v>
      </c>
      <c r="AC204" s="44">
        <v>70269.255000000005</v>
      </c>
      <c r="AD204" s="44">
        <v>70390.572</v>
      </c>
      <c r="AE204" s="44">
        <v>70513.002000000008</v>
      </c>
      <c r="AF204" s="44">
        <v>70513.002000000008</v>
      </c>
    </row>
    <row r="205" spans="1:38" s="3" customFormat="1">
      <c r="A205" s="15" t="s">
        <v>65</v>
      </c>
      <c r="B205" s="44">
        <v>45472.728000000003</v>
      </c>
      <c r="C205" s="44">
        <v>45773.238000000005</v>
      </c>
      <c r="D205" s="44">
        <v>46360.902000000009</v>
      </c>
      <c r="E205" s="44">
        <v>46505.592000000004</v>
      </c>
      <c r="F205" s="44">
        <v>46718.175000000003</v>
      </c>
      <c r="G205" s="44">
        <v>46857.3</v>
      </c>
      <c r="H205" s="44">
        <v>47859</v>
      </c>
      <c r="I205" s="44">
        <v>48831.76200000001</v>
      </c>
      <c r="J205" s="44">
        <v>49837.914000000004</v>
      </c>
      <c r="K205" s="44">
        <v>50807.337000000007</v>
      </c>
      <c r="L205" s="44">
        <v>51812.376000000004</v>
      </c>
      <c r="M205" s="44">
        <v>52780.686000000002</v>
      </c>
      <c r="N205" s="44">
        <v>53789.064000000006</v>
      </c>
      <c r="O205" s="44">
        <v>54756.261000000006</v>
      </c>
      <c r="P205" s="44">
        <v>55760.187000000005</v>
      </c>
      <c r="Q205" s="44">
        <v>56731.83600000001</v>
      </c>
      <c r="R205" s="44">
        <v>57737.988000000005</v>
      </c>
      <c r="S205" s="44">
        <v>58705.185000000005</v>
      </c>
      <c r="T205" s="44">
        <v>59248.329000000005</v>
      </c>
      <c r="U205" s="44">
        <v>59797.038000000008</v>
      </c>
      <c r="V205" s="44">
        <v>60457.047000000006</v>
      </c>
      <c r="W205" s="44">
        <v>61543.335000000006</v>
      </c>
      <c r="X205" s="44">
        <v>62664.126000000011</v>
      </c>
      <c r="Y205" s="44">
        <v>63624.645000000004</v>
      </c>
      <c r="Z205" s="44">
        <v>63745.962000000007</v>
      </c>
      <c r="AA205" s="44">
        <v>63868.392000000007</v>
      </c>
      <c r="AB205" s="44">
        <v>63989.709000000003</v>
      </c>
      <c r="AC205" s="44">
        <v>64112.139000000003</v>
      </c>
      <c r="AD205" s="44">
        <v>64233.456000000013</v>
      </c>
      <c r="AE205" s="44">
        <v>64354.773000000008</v>
      </c>
      <c r="AF205" s="44">
        <v>64354.773000000008</v>
      </c>
    </row>
    <row r="206" spans="1:38" s="3" customFormat="1">
      <c r="A206" s="15" t="s">
        <v>66</v>
      </c>
      <c r="B206" s="44">
        <v>43721.979000000007</v>
      </c>
      <c r="C206" s="44">
        <v>43862.217000000004</v>
      </c>
      <c r="D206" s="44">
        <v>44380.875</v>
      </c>
      <c r="E206" s="44">
        <v>44636.865000000005</v>
      </c>
      <c r="F206" s="44">
        <v>44898.420000000006</v>
      </c>
      <c r="G206" s="44">
        <v>45060.918000000005</v>
      </c>
      <c r="H206" s="44">
        <v>46067.07</v>
      </c>
      <c r="I206" s="44">
        <v>47033.154000000002</v>
      </c>
      <c r="J206" s="44">
        <v>48041.532000000007</v>
      </c>
      <c r="K206" s="44">
        <v>49009.842000000004</v>
      </c>
      <c r="L206" s="44">
        <v>50015.994000000006</v>
      </c>
      <c r="M206" s="44">
        <v>50986.530000000006</v>
      </c>
      <c r="N206" s="44">
        <v>51990.455999999998</v>
      </c>
      <c r="O206" s="44">
        <v>52960.992000000006</v>
      </c>
      <c r="P206" s="44">
        <v>53964.918000000005</v>
      </c>
      <c r="Q206" s="44">
        <v>54934.341000000008</v>
      </c>
      <c r="R206" s="44">
        <v>55940.493000000009</v>
      </c>
      <c r="S206" s="44">
        <v>56911.029000000002</v>
      </c>
      <c r="T206" s="44">
        <v>57435.252000000008</v>
      </c>
      <c r="U206" s="44">
        <v>57967.266000000011</v>
      </c>
      <c r="V206" s="44">
        <v>58499.280000000006</v>
      </c>
      <c r="W206" s="44">
        <v>59486.511000000006</v>
      </c>
      <c r="X206" s="44">
        <v>60575.025000000001</v>
      </c>
      <c r="Y206" s="44">
        <v>61692.477000000006</v>
      </c>
      <c r="Z206" s="44">
        <v>61814.907000000007</v>
      </c>
      <c r="AA206" s="44">
        <v>61936.224000000002</v>
      </c>
      <c r="AB206" s="44">
        <v>62057.541000000012</v>
      </c>
      <c r="AC206" s="44">
        <v>62178.858000000007</v>
      </c>
      <c r="AD206" s="44">
        <v>62300.175000000003</v>
      </c>
      <c r="AE206" s="44">
        <v>62422.605000000003</v>
      </c>
      <c r="AF206" s="44">
        <v>62422.605000000003</v>
      </c>
    </row>
    <row r="207" spans="1:38" s="23" customFormat="1" ht="18" thickBot="1">
      <c r="A207" s="25"/>
      <c r="B207" s="24" t="s">
        <v>29</v>
      </c>
      <c r="C207" s="24" t="s">
        <v>132</v>
      </c>
    </row>
    <row r="208" spans="1:38" s="3" customFormat="1" ht="13.5" thickTop="1">
      <c r="A208" s="15" t="s">
        <v>62</v>
      </c>
      <c r="B208" s="56">
        <v>56076</v>
      </c>
      <c r="C208" s="56">
        <v>56593</v>
      </c>
      <c r="D208" s="56">
        <v>56924</v>
      </c>
      <c r="E208" s="56">
        <v>57236</v>
      </c>
      <c r="F208" s="56">
        <v>57578</v>
      </c>
      <c r="G208" s="56">
        <v>57870</v>
      </c>
      <c r="H208" s="56">
        <v>59134</v>
      </c>
      <c r="I208" s="56">
        <v>60400</v>
      </c>
      <c r="J208" s="56">
        <v>61665</v>
      </c>
      <c r="K208" s="56">
        <v>62930</v>
      </c>
      <c r="L208" s="56">
        <v>64196</v>
      </c>
      <c r="M208" s="56">
        <v>65460</v>
      </c>
      <c r="N208" s="56">
        <v>66726</v>
      </c>
      <c r="O208" s="56">
        <v>67991</v>
      </c>
      <c r="P208" s="56">
        <v>69256</v>
      </c>
      <c r="Q208" s="56">
        <v>70522</v>
      </c>
      <c r="R208" s="56">
        <v>71787</v>
      </c>
      <c r="S208" s="56">
        <v>73052</v>
      </c>
      <c r="T208" s="56">
        <v>73693</v>
      </c>
      <c r="U208" s="56">
        <v>74339</v>
      </c>
      <c r="V208" s="56">
        <v>74993</v>
      </c>
      <c r="W208" s="56">
        <v>75653</v>
      </c>
      <c r="X208" s="56">
        <v>76320</v>
      </c>
      <c r="Y208" s="56">
        <v>76993</v>
      </c>
      <c r="Z208" s="56">
        <v>77193</v>
      </c>
      <c r="AA208" s="56">
        <v>77393</v>
      </c>
      <c r="AB208" s="56">
        <v>77593</v>
      </c>
      <c r="AC208" s="5"/>
      <c r="AD208" s="5"/>
      <c r="AE208" s="5"/>
      <c r="AF208" s="5"/>
    </row>
    <row r="209" spans="1:35" s="3" customFormat="1">
      <c r="A209" s="15" t="s">
        <v>63</v>
      </c>
      <c r="B209" s="56">
        <v>52576</v>
      </c>
      <c r="C209" s="56">
        <v>52813</v>
      </c>
      <c r="D209" s="56">
        <v>52888</v>
      </c>
      <c r="E209" s="56">
        <v>52957</v>
      </c>
      <c r="F209" s="56">
        <v>53058</v>
      </c>
      <c r="G209" s="56">
        <v>53125</v>
      </c>
      <c r="H209" s="56">
        <v>54074</v>
      </c>
      <c r="I209" s="56">
        <v>55022</v>
      </c>
      <c r="J209" s="56">
        <v>55971</v>
      </c>
      <c r="K209" s="56">
        <v>56921</v>
      </c>
      <c r="L209" s="56">
        <v>57870</v>
      </c>
      <c r="M209" s="56">
        <v>58818</v>
      </c>
      <c r="N209" s="56">
        <v>59767</v>
      </c>
      <c r="O209" s="56">
        <v>60716</v>
      </c>
      <c r="P209" s="56">
        <v>61665</v>
      </c>
      <c r="Q209" s="56">
        <v>62614</v>
      </c>
      <c r="R209" s="56">
        <v>63563</v>
      </c>
      <c r="S209" s="56">
        <v>64511</v>
      </c>
      <c r="T209" s="56">
        <v>65067</v>
      </c>
      <c r="U209" s="56">
        <v>65628</v>
      </c>
      <c r="V209" s="56">
        <v>66194</v>
      </c>
      <c r="W209" s="56">
        <v>66765</v>
      </c>
      <c r="X209" s="56">
        <v>67343</v>
      </c>
      <c r="Y209" s="56">
        <v>67927</v>
      </c>
      <c r="Z209" s="56">
        <v>68127</v>
      </c>
      <c r="AA209" s="56">
        <v>68327</v>
      </c>
      <c r="AB209" s="56">
        <v>68527</v>
      </c>
      <c r="AC209" s="5"/>
      <c r="AD209" s="5"/>
      <c r="AE209" s="5"/>
      <c r="AF209" s="5"/>
    </row>
    <row r="210" spans="1:35" s="3" customFormat="1">
      <c r="A210" s="15" t="s">
        <v>64</v>
      </c>
      <c r="B210" s="56">
        <v>49076</v>
      </c>
      <c r="C210" s="56">
        <v>49377</v>
      </c>
      <c r="D210" s="56">
        <v>49525</v>
      </c>
      <c r="E210" s="56">
        <v>49664</v>
      </c>
      <c r="F210" s="56">
        <v>49831</v>
      </c>
      <c r="G210" s="56">
        <v>49962</v>
      </c>
      <c r="H210" s="56">
        <v>50911</v>
      </c>
      <c r="I210" s="56">
        <v>51859</v>
      </c>
      <c r="J210" s="56">
        <v>52808</v>
      </c>
      <c r="K210" s="56">
        <v>53757</v>
      </c>
      <c r="L210" s="56">
        <v>54707</v>
      </c>
      <c r="M210" s="56">
        <v>55655</v>
      </c>
      <c r="N210" s="56">
        <v>56604</v>
      </c>
      <c r="O210" s="56">
        <v>57553</v>
      </c>
      <c r="P210" s="56">
        <v>58502</v>
      </c>
      <c r="Q210" s="56">
        <v>59451</v>
      </c>
      <c r="R210" s="56">
        <v>60400</v>
      </c>
      <c r="S210" s="56">
        <v>61348</v>
      </c>
      <c r="T210" s="56">
        <v>61872</v>
      </c>
      <c r="U210" s="56">
        <v>62401</v>
      </c>
      <c r="V210" s="56">
        <v>62935</v>
      </c>
      <c r="W210" s="56">
        <v>63474</v>
      </c>
      <c r="X210" s="56">
        <v>64019</v>
      </c>
      <c r="Y210" s="56">
        <v>64570</v>
      </c>
      <c r="Z210" s="56">
        <v>64770</v>
      </c>
      <c r="AA210" s="56">
        <v>64970</v>
      </c>
      <c r="AB210" s="56">
        <v>65170</v>
      </c>
      <c r="AC210" s="5"/>
      <c r="AD210" s="5"/>
      <c r="AE210" s="5"/>
      <c r="AF210" s="5"/>
    </row>
    <row r="211" spans="1:35" s="3" customFormat="1">
      <c r="A211" s="15" t="s">
        <v>65</v>
      </c>
      <c r="B211" s="56">
        <v>45576</v>
      </c>
      <c r="C211" s="56">
        <v>45838</v>
      </c>
      <c r="D211" s="56">
        <v>45994</v>
      </c>
      <c r="E211" s="56">
        <v>46107</v>
      </c>
      <c r="F211" s="56">
        <v>46280</v>
      </c>
      <c r="G211" s="56">
        <v>46388</v>
      </c>
      <c r="H211" s="56">
        <v>47273</v>
      </c>
      <c r="I211" s="56">
        <v>48127</v>
      </c>
      <c r="J211" s="56">
        <v>49012</v>
      </c>
      <c r="K211" s="56">
        <v>49866</v>
      </c>
      <c r="L211" s="56">
        <v>50753</v>
      </c>
      <c r="M211" s="56">
        <v>51606</v>
      </c>
      <c r="N211" s="56">
        <v>52492</v>
      </c>
      <c r="O211" s="56">
        <v>53346</v>
      </c>
      <c r="P211" s="56">
        <v>54232</v>
      </c>
      <c r="Q211" s="56">
        <v>55086</v>
      </c>
      <c r="R211" s="56">
        <v>55971</v>
      </c>
      <c r="S211" s="56">
        <v>56825</v>
      </c>
      <c r="T211" s="56">
        <v>57304</v>
      </c>
      <c r="U211" s="56">
        <v>57787</v>
      </c>
      <c r="V211" s="56">
        <v>58275</v>
      </c>
      <c r="W211" s="56">
        <v>58767</v>
      </c>
      <c r="X211" s="56">
        <v>59265</v>
      </c>
      <c r="Y211" s="56">
        <v>59767</v>
      </c>
      <c r="Z211" s="56">
        <v>59967</v>
      </c>
      <c r="AA211" s="56">
        <v>60167</v>
      </c>
      <c r="AB211" s="56">
        <v>60367</v>
      </c>
      <c r="AC211" s="5"/>
      <c r="AD211" s="5"/>
      <c r="AE211" s="5"/>
      <c r="AF211" s="5"/>
    </row>
    <row r="212" spans="1:35" s="3" customFormat="1">
      <c r="A212" s="15" t="s">
        <v>66</v>
      </c>
      <c r="B212" s="56">
        <v>44000</v>
      </c>
      <c r="C212" s="56">
        <v>44119</v>
      </c>
      <c r="D212" s="56">
        <v>44313</v>
      </c>
      <c r="E212" s="56">
        <v>44462</v>
      </c>
      <c r="F212" s="56">
        <v>44667</v>
      </c>
      <c r="G212" s="56">
        <v>44806</v>
      </c>
      <c r="H212" s="56">
        <v>45691</v>
      </c>
      <c r="I212" s="56">
        <v>46546</v>
      </c>
      <c r="J212" s="56">
        <v>47431</v>
      </c>
      <c r="K212" s="56">
        <v>48285</v>
      </c>
      <c r="L212" s="56">
        <v>49171</v>
      </c>
      <c r="M212" s="56">
        <v>50024</v>
      </c>
      <c r="N212" s="56">
        <v>50911</v>
      </c>
      <c r="O212" s="56">
        <v>51765</v>
      </c>
      <c r="P212" s="56">
        <v>52650</v>
      </c>
      <c r="Q212" s="56">
        <v>53504</v>
      </c>
      <c r="R212" s="56">
        <v>54390</v>
      </c>
      <c r="S212" s="56">
        <v>55244</v>
      </c>
      <c r="T212" s="56">
        <v>55706</v>
      </c>
      <c r="U212" s="56">
        <v>56173</v>
      </c>
      <c r="V212" s="56">
        <v>56646</v>
      </c>
      <c r="W212" s="56">
        <v>57121</v>
      </c>
      <c r="X212" s="56">
        <v>57603</v>
      </c>
      <c r="Y212" s="56">
        <v>58089</v>
      </c>
      <c r="Z212" s="56">
        <v>58289</v>
      </c>
      <c r="AA212" s="56">
        <v>58489</v>
      </c>
      <c r="AB212" s="56">
        <v>58689</v>
      </c>
      <c r="AC212" s="5"/>
      <c r="AD212" s="5"/>
      <c r="AE212" s="5"/>
      <c r="AF212" s="5"/>
    </row>
    <row r="213" spans="1:35" s="23" customFormat="1" ht="18" thickBot="1">
      <c r="A213" s="25"/>
      <c r="B213" s="24" t="s">
        <v>30</v>
      </c>
      <c r="C213" s="24" t="s">
        <v>133</v>
      </c>
    </row>
    <row r="214" spans="1:35" s="3" customFormat="1" ht="13.5" thickTop="1">
      <c r="A214" s="15" t="s">
        <v>62</v>
      </c>
      <c r="B214" s="57">
        <v>55007</v>
      </c>
      <c r="C214" s="57">
        <v>55544</v>
      </c>
      <c r="D214" s="57">
        <v>55889</v>
      </c>
      <c r="E214" s="57">
        <v>56232</v>
      </c>
      <c r="F214" s="57">
        <v>56575</v>
      </c>
      <c r="G214" s="57">
        <v>56882</v>
      </c>
      <c r="H214" s="57">
        <v>58198</v>
      </c>
      <c r="I214" s="57">
        <v>59517</v>
      </c>
      <c r="J214" s="57">
        <v>60835</v>
      </c>
      <c r="K214" s="57">
        <v>62152</v>
      </c>
      <c r="L214" s="57">
        <v>63471</v>
      </c>
      <c r="M214" s="57">
        <v>64788</v>
      </c>
      <c r="N214" s="57">
        <v>66107</v>
      </c>
      <c r="O214" s="57">
        <v>67424</v>
      </c>
      <c r="P214" s="57">
        <v>68742</v>
      </c>
      <c r="Q214" s="57">
        <v>70061</v>
      </c>
      <c r="R214" s="57">
        <v>71378</v>
      </c>
      <c r="S214" s="57">
        <v>72696</v>
      </c>
      <c r="T214" s="57">
        <v>73367</v>
      </c>
      <c r="U214" s="57">
        <v>74449</v>
      </c>
      <c r="V214" s="57">
        <v>75651</v>
      </c>
      <c r="W214" s="57">
        <v>76340</v>
      </c>
      <c r="X214" s="57">
        <v>77037</v>
      </c>
      <c r="Y214" s="57">
        <v>78361</v>
      </c>
      <c r="Z214" s="57">
        <v>78985</v>
      </c>
      <c r="AA214" s="57">
        <v>79609</v>
      </c>
      <c r="AB214" s="57">
        <v>79921</v>
      </c>
      <c r="AC214" s="57">
        <v>80233</v>
      </c>
      <c r="AD214" s="57">
        <v>80545</v>
      </c>
      <c r="AE214" s="57">
        <v>80857</v>
      </c>
      <c r="AF214" s="57">
        <v>81169</v>
      </c>
      <c r="AG214" s="57">
        <v>81481</v>
      </c>
      <c r="AH214" s="57">
        <v>81793</v>
      </c>
      <c r="AI214" s="57">
        <v>82105</v>
      </c>
    </row>
    <row r="215" spans="1:35" s="3" customFormat="1">
      <c r="A215" s="15" t="s">
        <v>63</v>
      </c>
      <c r="B215" s="57">
        <v>53483</v>
      </c>
      <c r="C215" s="57">
        <v>53730</v>
      </c>
      <c r="D215" s="57">
        <v>53808</v>
      </c>
      <c r="E215" s="57">
        <v>54146</v>
      </c>
      <c r="F215" s="57">
        <v>54482</v>
      </c>
      <c r="G215" s="57">
        <v>54820</v>
      </c>
      <c r="H215" s="57">
        <v>55317</v>
      </c>
      <c r="I215" s="57">
        <v>55813</v>
      </c>
      <c r="J215" s="57">
        <v>56807</v>
      </c>
      <c r="K215" s="57">
        <v>57801</v>
      </c>
      <c r="L215" s="57">
        <v>58795</v>
      </c>
      <c r="M215" s="57">
        <v>59788</v>
      </c>
      <c r="N215" s="57">
        <v>60782</v>
      </c>
      <c r="O215" s="57">
        <v>61775</v>
      </c>
      <c r="P215" s="57">
        <v>62769</v>
      </c>
      <c r="Q215" s="57">
        <v>63762</v>
      </c>
      <c r="R215" s="57">
        <v>64757</v>
      </c>
      <c r="S215" s="57">
        <v>65749</v>
      </c>
      <c r="T215" s="57">
        <v>66338</v>
      </c>
      <c r="U215" s="57">
        <v>66929</v>
      </c>
      <c r="V215" s="57">
        <v>67524</v>
      </c>
      <c r="W215" s="57">
        <v>68125</v>
      </c>
      <c r="X215" s="57">
        <v>68733</v>
      </c>
      <c r="Y215" s="57">
        <v>69964</v>
      </c>
      <c r="Z215" s="57">
        <v>70588</v>
      </c>
      <c r="AA215" s="57">
        <v>71212</v>
      </c>
      <c r="AB215" s="57">
        <v>71524</v>
      </c>
      <c r="AC215" s="57">
        <v>71836</v>
      </c>
      <c r="AD215" s="57">
        <v>72148</v>
      </c>
      <c r="AE215" s="57">
        <v>72460</v>
      </c>
      <c r="AF215" s="57">
        <v>72772</v>
      </c>
      <c r="AG215" s="57">
        <v>73084</v>
      </c>
      <c r="AH215" s="57">
        <v>73396</v>
      </c>
      <c r="AI215" s="57">
        <v>73708</v>
      </c>
    </row>
    <row r="216" spans="1:35" s="3" customFormat="1">
      <c r="A216" s="15" t="s">
        <v>64</v>
      </c>
      <c r="B216" s="58">
        <v>50259</v>
      </c>
      <c r="C216" s="58">
        <v>50572</v>
      </c>
      <c r="D216" s="58">
        <v>50726</v>
      </c>
      <c r="E216" s="58">
        <v>50770</v>
      </c>
      <c r="F216" s="58">
        <v>50814</v>
      </c>
      <c r="G216" s="58">
        <v>50958</v>
      </c>
      <c r="H216" s="58">
        <v>51953</v>
      </c>
      <c r="I216" s="58">
        <v>52946</v>
      </c>
      <c r="J216" s="58">
        <v>53942</v>
      </c>
      <c r="K216" s="58">
        <v>54936</v>
      </c>
      <c r="L216" s="58">
        <v>55932</v>
      </c>
      <c r="M216" s="58">
        <v>56925</v>
      </c>
      <c r="N216" s="58">
        <v>57921</v>
      </c>
      <c r="O216" s="58">
        <v>58915</v>
      </c>
      <c r="P216" s="58">
        <v>59909</v>
      </c>
      <c r="Q216" s="58">
        <v>60904</v>
      </c>
      <c r="R216" s="58">
        <v>61900</v>
      </c>
      <c r="S216" s="58">
        <v>62893</v>
      </c>
      <c r="T216" s="58">
        <v>63445</v>
      </c>
      <c r="U216" s="58">
        <v>64004</v>
      </c>
      <c r="V216" s="58">
        <v>64568</v>
      </c>
      <c r="W216" s="58">
        <v>65135</v>
      </c>
      <c r="X216" s="58">
        <v>65711</v>
      </c>
      <c r="Y216" s="58">
        <v>66908</v>
      </c>
      <c r="Z216" s="58">
        <v>67532</v>
      </c>
      <c r="AA216" s="58">
        <v>68156</v>
      </c>
      <c r="AB216" s="58">
        <v>68468</v>
      </c>
      <c r="AC216" s="58">
        <v>68780</v>
      </c>
      <c r="AD216" s="58">
        <v>69092</v>
      </c>
      <c r="AE216" s="58">
        <v>69404</v>
      </c>
      <c r="AF216" s="58">
        <v>69716</v>
      </c>
      <c r="AG216" s="58">
        <v>70028</v>
      </c>
      <c r="AH216" s="58">
        <v>70340</v>
      </c>
      <c r="AI216" s="58">
        <v>70652</v>
      </c>
    </row>
    <row r="217" spans="1:35" s="3" customFormat="1">
      <c r="A217" s="15" t="s">
        <v>65</v>
      </c>
      <c r="B217" s="58">
        <v>46437</v>
      </c>
      <c r="C217" s="58">
        <v>46710</v>
      </c>
      <c r="D217" s="58">
        <v>46872</v>
      </c>
      <c r="E217" s="58">
        <v>46904</v>
      </c>
      <c r="F217" s="58">
        <v>46937</v>
      </c>
      <c r="G217" s="58">
        <v>47057</v>
      </c>
      <c r="H217" s="58">
        <v>47985</v>
      </c>
      <c r="I217" s="58">
        <v>48880</v>
      </c>
      <c r="J217" s="58">
        <v>49808</v>
      </c>
      <c r="K217" s="58">
        <v>50703</v>
      </c>
      <c r="L217" s="58">
        <v>51633</v>
      </c>
      <c r="M217" s="58">
        <v>52527</v>
      </c>
      <c r="N217" s="58">
        <v>53456</v>
      </c>
      <c r="O217" s="58">
        <v>54351</v>
      </c>
      <c r="P217" s="58">
        <v>55280</v>
      </c>
      <c r="Q217" s="58">
        <v>56177</v>
      </c>
      <c r="R217" s="58">
        <v>57104</v>
      </c>
      <c r="S217" s="58">
        <v>58000</v>
      </c>
      <c r="T217" s="58">
        <v>58504</v>
      </c>
      <c r="U217" s="58">
        <v>59015</v>
      </c>
      <c r="V217" s="58">
        <v>59531</v>
      </c>
      <c r="W217" s="58">
        <v>60050</v>
      </c>
      <c r="X217" s="58">
        <v>60574</v>
      </c>
      <c r="Y217" s="58">
        <v>61721</v>
      </c>
      <c r="Z217" s="58">
        <v>62345</v>
      </c>
      <c r="AA217" s="58">
        <v>62969</v>
      </c>
      <c r="AB217" s="58">
        <v>63281</v>
      </c>
      <c r="AC217" s="58">
        <v>63593</v>
      </c>
      <c r="AD217" s="58">
        <v>63905</v>
      </c>
      <c r="AE217" s="58">
        <v>64217</v>
      </c>
      <c r="AF217" s="58">
        <v>64529</v>
      </c>
      <c r="AG217" s="58">
        <v>64841</v>
      </c>
      <c r="AH217" s="58">
        <v>65153</v>
      </c>
      <c r="AI217" s="58">
        <v>65465</v>
      </c>
    </row>
    <row r="218" spans="1:35" s="3" customFormat="1">
      <c r="A218" s="15" t="s">
        <v>66</v>
      </c>
      <c r="B218" s="58">
        <v>44564</v>
      </c>
      <c r="C218" s="58">
        <v>44688</v>
      </c>
      <c r="D218" s="58">
        <v>44890</v>
      </c>
      <c r="E218" s="58">
        <v>44937</v>
      </c>
      <c r="F218" s="58">
        <v>45024</v>
      </c>
      <c r="G218" s="58">
        <v>45174</v>
      </c>
      <c r="H218" s="58">
        <v>46102</v>
      </c>
      <c r="I218" s="58">
        <v>46998</v>
      </c>
      <c r="J218" s="58">
        <v>47925</v>
      </c>
      <c r="K218" s="58">
        <v>48820</v>
      </c>
      <c r="L218" s="58">
        <v>49748</v>
      </c>
      <c r="M218" s="58">
        <v>50642</v>
      </c>
      <c r="N218" s="58">
        <v>51572</v>
      </c>
      <c r="O218" s="58">
        <v>52466</v>
      </c>
      <c r="P218" s="58">
        <v>53394</v>
      </c>
      <c r="Q218" s="58">
        <v>54288</v>
      </c>
      <c r="R218" s="58">
        <v>55217</v>
      </c>
      <c r="S218" s="58">
        <v>56111</v>
      </c>
      <c r="T218" s="58">
        <v>56598</v>
      </c>
      <c r="U218" s="58">
        <v>57091</v>
      </c>
      <c r="V218" s="58">
        <v>57591</v>
      </c>
      <c r="W218" s="58">
        <v>58090</v>
      </c>
      <c r="X218" s="58">
        <v>58600</v>
      </c>
      <c r="Y218" s="58">
        <v>59729</v>
      </c>
      <c r="Z218" s="58">
        <v>60353</v>
      </c>
      <c r="AA218" s="58">
        <v>60977</v>
      </c>
      <c r="AB218" s="58">
        <v>61289</v>
      </c>
      <c r="AC218" s="58">
        <v>61601</v>
      </c>
      <c r="AD218" s="58">
        <v>61913</v>
      </c>
      <c r="AE218" s="58">
        <v>62225</v>
      </c>
      <c r="AF218" s="58">
        <v>62537</v>
      </c>
      <c r="AG218" s="58">
        <v>62849</v>
      </c>
      <c r="AH218" s="58">
        <v>63161</v>
      </c>
      <c r="AI218" s="58">
        <v>63473</v>
      </c>
    </row>
    <row r="219" spans="1:35" s="23" customFormat="1" ht="18" thickBot="1">
      <c r="A219" s="25"/>
      <c r="B219" s="24">
        <v>2501</v>
      </c>
      <c r="C219" s="53" t="s">
        <v>136</v>
      </c>
      <c r="D219" s="26"/>
      <c r="E219" s="26"/>
      <c r="F219" s="26"/>
      <c r="G219" s="26"/>
      <c r="H219" s="26"/>
      <c r="I219" s="26"/>
      <c r="J219" s="26"/>
      <c r="K219" s="26"/>
      <c r="L219" s="26"/>
      <c r="M219" s="26"/>
      <c r="N219" s="26"/>
      <c r="O219" s="26"/>
      <c r="P219" s="26"/>
      <c r="Q219" s="26"/>
      <c r="R219" s="26"/>
      <c r="S219" s="26"/>
      <c r="T219" s="26"/>
      <c r="U219" s="26"/>
      <c r="V219" s="26"/>
      <c r="W219" s="26"/>
      <c r="X219" s="26"/>
      <c r="Y219" s="26"/>
      <c r="Z219" s="26"/>
      <c r="AA219" s="26"/>
      <c r="AB219" s="26"/>
      <c r="AC219" s="26"/>
      <c r="AD219" s="26"/>
      <c r="AE219" s="26"/>
      <c r="AF219" s="26"/>
    </row>
    <row r="220" spans="1:35" s="3" customFormat="1" ht="13.5" thickTop="1">
      <c r="A220" s="75" t="s">
        <v>62</v>
      </c>
      <c r="B220" s="55">
        <v>54576</v>
      </c>
      <c r="C220" s="55">
        <v>55093</v>
      </c>
      <c r="D220" s="55">
        <v>55424</v>
      </c>
      <c r="E220" s="55">
        <v>55736</v>
      </c>
      <c r="F220" s="55">
        <v>56078</v>
      </c>
      <c r="G220" s="55">
        <v>56370</v>
      </c>
      <c r="H220" s="55">
        <v>57634</v>
      </c>
      <c r="I220" s="55">
        <v>58900</v>
      </c>
      <c r="J220" s="55">
        <v>60165</v>
      </c>
      <c r="K220" s="55">
        <v>61430</v>
      </c>
      <c r="L220" s="55">
        <v>62696</v>
      </c>
      <c r="M220" s="55">
        <v>63960</v>
      </c>
      <c r="N220" s="55">
        <v>65226</v>
      </c>
      <c r="O220" s="55">
        <v>66491</v>
      </c>
      <c r="P220" s="55">
        <v>67756</v>
      </c>
      <c r="Q220" s="55">
        <v>69022</v>
      </c>
      <c r="R220" s="55">
        <v>70287</v>
      </c>
      <c r="S220" s="55">
        <v>71552</v>
      </c>
      <c r="T220" s="55">
        <v>72193</v>
      </c>
      <c r="U220" s="55">
        <v>72839</v>
      </c>
      <c r="V220" s="55">
        <v>73493</v>
      </c>
      <c r="W220" s="55">
        <v>74153</v>
      </c>
      <c r="X220" s="55">
        <v>74820</v>
      </c>
      <c r="Y220" s="55">
        <v>75493</v>
      </c>
      <c r="Z220" s="55">
        <v>75493</v>
      </c>
      <c r="AA220" s="55">
        <v>75493</v>
      </c>
      <c r="AB220" s="55">
        <v>75493</v>
      </c>
      <c r="AC220" s="55">
        <v>75493</v>
      </c>
      <c r="AD220" s="55">
        <v>75493</v>
      </c>
      <c r="AE220" s="55">
        <v>75493</v>
      </c>
      <c r="AF220" s="55">
        <v>75493</v>
      </c>
    </row>
    <row r="221" spans="1:35" s="3" customFormat="1">
      <c r="A221" s="75" t="s">
        <v>63</v>
      </c>
      <c r="B221" s="55">
        <v>51076</v>
      </c>
      <c r="C221" s="55">
        <v>51313</v>
      </c>
      <c r="D221" s="55">
        <v>51388</v>
      </c>
      <c r="E221" s="55">
        <v>51457</v>
      </c>
      <c r="F221" s="55">
        <v>51558</v>
      </c>
      <c r="G221" s="55">
        <v>51625</v>
      </c>
      <c r="H221" s="55">
        <v>52574</v>
      </c>
      <c r="I221" s="55">
        <v>53522</v>
      </c>
      <c r="J221" s="55">
        <v>54471</v>
      </c>
      <c r="K221" s="55">
        <v>55421</v>
      </c>
      <c r="L221" s="55">
        <v>56370</v>
      </c>
      <c r="M221" s="55">
        <v>57318</v>
      </c>
      <c r="N221" s="55">
        <v>58267</v>
      </c>
      <c r="O221" s="55">
        <v>59216</v>
      </c>
      <c r="P221" s="55">
        <v>60165</v>
      </c>
      <c r="Q221" s="55">
        <v>61114</v>
      </c>
      <c r="R221" s="55">
        <v>62063</v>
      </c>
      <c r="S221" s="55">
        <v>63011</v>
      </c>
      <c r="T221" s="55">
        <v>63567</v>
      </c>
      <c r="U221" s="55">
        <v>64128</v>
      </c>
      <c r="V221" s="55">
        <v>64694</v>
      </c>
      <c r="W221" s="55">
        <v>65265</v>
      </c>
      <c r="X221" s="55">
        <v>65843</v>
      </c>
      <c r="Y221" s="55">
        <v>66427</v>
      </c>
      <c r="Z221" s="55">
        <v>66427</v>
      </c>
      <c r="AA221" s="55">
        <v>66427</v>
      </c>
      <c r="AB221" s="55">
        <v>66427</v>
      </c>
      <c r="AC221" s="55">
        <v>66427</v>
      </c>
      <c r="AD221" s="55">
        <v>66427</v>
      </c>
      <c r="AE221" s="55">
        <v>66427</v>
      </c>
      <c r="AF221" s="55">
        <v>66427</v>
      </c>
    </row>
    <row r="222" spans="1:35" s="3" customFormat="1">
      <c r="A222" s="75" t="s">
        <v>64</v>
      </c>
      <c r="B222" s="55">
        <v>47576</v>
      </c>
      <c r="C222" s="55">
        <v>47877</v>
      </c>
      <c r="D222" s="55">
        <v>48025</v>
      </c>
      <c r="E222" s="55">
        <v>48164</v>
      </c>
      <c r="F222" s="55">
        <v>48331</v>
      </c>
      <c r="G222" s="55">
        <v>48462</v>
      </c>
      <c r="H222" s="55">
        <v>49411</v>
      </c>
      <c r="I222" s="55">
        <v>50359</v>
      </c>
      <c r="J222" s="55">
        <v>51308</v>
      </c>
      <c r="K222" s="55">
        <v>52257</v>
      </c>
      <c r="L222" s="55">
        <v>53207</v>
      </c>
      <c r="M222" s="55">
        <v>54155</v>
      </c>
      <c r="N222" s="55">
        <v>55104</v>
      </c>
      <c r="O222" s="55">
        <v>56053</v>
      </c>
      <c r="P222" s="55">
        <v>57001</v>
      </c>
      <c r="Q222" s="55">
        <v>57951</v>
      </c>
      <c r="R222" s="55">
        <v>58900</v>
      </c>
      <c r="S222" s="55">
        <v>59848</v>
      </c>
      <c r="T222" s="55">
        <v>60372</v>
      </c>
      <c r="U222" s="55">
        <v>60901</v>
      </c>
      <c r="V222" s="55">
        <v>61435</v>
      </c>
      <c r="W222" s="55">
        <v>61974</v>
      </c>
      <c r="X222" s="55">
        <v>62519</v>
      </c>
      <c r="Y222" s="55">
        <v>63070</v>
      </c>
      <c r="Z222" s="55">
        <v>63070</v>
      </c>
      <c r="AA222" s="55">
        <v>63070</v>
      </c>
      <c r="AB222" s="55">
        <v>63070</v>
      </c>
      <c r="AC222" s="55">
        <v>63070</v>
      </c>
      <c r="AD222" s="55">
        <v>63070</v>
      </c>
      <c r="AE222" s="55">
        <v>63070</v>
      </c>
      <c r="AF222" s="55">
        <v>63070</v>
      </c>
    </row>
    <row r="223" spans="1:35" s="3" customFormat="1">
      <c r="A223" s="75" t="s">
        <v>65</v>
      </c>
      <c r="B223" s="55">
        <v>44076</v>
      </c>
      <c r="C223" s="55">
        <v>44338</v>
      </c>
      <c r="D223" s="55">
        <v>44494</v>
      </c>
      <c r="E223" s="55">
        <v>44607</v>
      </c>
      <c r="F223" s="55">
        <v>44780</v>
      </c>
      <c r="G223" s="55">
        <v>44888</v>
      </c>
      <c r="H223" s="55">
        <v>45773</v>
      </c>
      <c r="I223" s="55">
        <v>46627</v>
      </c>
      <c r="J223" s="55">
        <v>47512</v>
      </c>
      <c r="K223" s="55">
        <v>48366</v>
      </c>
      <c r="L223" s="55">
        <v>49253</v>
      </c>
      <c r="M223" s="55">
        <v>50106</v>
      </c>
      <c r="N223" s="55">
        <v>50992</v>
      </c>
      <c r="O223" s="55">
        <v>51846</v>
      </c>
      <c r="P223" s="55">
        <v>52732</v>
      </c>
      <c r="Q223" s="55">
        <v>53586</v>
      </c>
      <c r="R223" s="55">
        <v>54471</v>
      </c>
      <c r="S223" s="55">
        <v>55325</v>
      </c>
      <c r="T223" s="55">
        <v>55804</v>
      </c>
      <c r="U223" s="55">
        <v>56287</v>
      </c>
      <c r="V223" s="55">
        <v>56775</v>
      </c>
      <c r="W223" s="55">
        <v>57267</v>
      </c>
      <c r="X223" s="55">
        <v>57764</v>
      </c>
      <c r="Y223" s="55">
        <v>58267</v>
      </c>
      <c r="Z223" s="55">
        <v>58267</v>
      </c>
      <c r="AA223" s="55">
        <v>58267</v>
      </c>
      <c r="AB223" s="55">
        <v>58267</v>
      </c>
      <c r="AC223" s="55">
        <v>58267</v>
      </c>
      <c r="AD223" s="55">
        <v>58267</v>
      </c>
      <c r="AE223" s="55">
        <v>58267</v>
      </c>
      <c r="AF223" s="55">
        <v>58267</v>
      </c>
    </row>
    <row r="224" spans="1:35" s="3" customFormat="1">
      <c r="A224" s="75" t="s">
        <v>66</v>
      </c>
      <c r="B224" s="55">
        <v>42500</v>
      </c>
      <c r="C224" s="55">
        <v>42619</v>
      </c>
      <c r="D224" s="55">
        <v>42813</v>
      </c>
      <c r="E224" s="55">
        <v>42962</v>
      </c>
      <c r="F224" s="55">
        <v>43167</v>
      </c>
      <c r="G224" s="55">
        <v>43306</v>
      </c>
      <c r="H224" s="55">
        <v>44191</v>
      </c>
      <c r="I224" s="55">
        <v>45046</v>
      </c>
      <c r="J224" s="55">
        <v>45931</v>
      </c>
      <c r="K224" s="55">
        <v>46785</v>
      </c>
      <c r="L224" s="55">
        <v>47671</v>
      </c>
      <c r="M224" s="55">
        <v>48524</v>
      </c>
      <c r="N224" s="55">
        <v>49411</v>
      </c>
      <c r="O224" s="55">
        <v>50265</v>
      </c>
      <c r="P224" s="55">
        <v>51150</v>
      </c>
      <c r="Q224" s="55">
        <v>52004</v>
      </c>
      <c r="R224" s="55">
        <v>52890</v>
      </c>
      <c r="S224" s="55">
        <v>53744</v>
      </c>
      <c r="T224" s="55">
        <v>54206</v>
      </c>
      <c r="U224" s="55">
        <v>54673</v>
      </c>
      <c r="V224" s="55">
        <v>55146</v>
      </c>
      <c r="W224" s="55">
        <v>55621</v>
      </c>
      <c r="X224" s="55">
        <v>56103</v>
      </c>
      <c r="Y224" s="55">
        <v>56589</v>
      </c>
      <c r="Z224" s="55">
        <v>56589</v>
      </c>
      <c r="AA224" s="55">
        <v>56589</v>
      </c>
      <c r="AB224" s="55">
        <v>56589</v>
      </c>
      <c r="AC224" s="55">
        <v>56589</v>
      </c>
      <c r="AD224" s="55">
        <v>56589</v>
      </c>
      <c r="AE224" s="55">
        <v>56589</v>
      </c>
      <c r="AF224" s="55">
        <v>56589</v>
      </c>
    </row>
    <row r="225" spans="1:32" s="23" customFormat="1" ht="18" thickBot="1">
      <c r="A225" s="25"/>
      <c r="B225" s="24" t="s">
        <v>31</v>
      </c>
      <c r="C225" s="24" t="s">
        <v>134</v>
      </c>
      <c r="D225" s="25"/>
      <c r="E225" s="25"/>
      <c r="F225" s="25"/>
      <c r="G225" s="25"/>
      <c r="H225" s="25"/>
      <c r="I225" s="25"/>
      <c r="J225" s="25"/>
      <c r="K225" s="25"/>
      <c r="L225" s="25"/>
      <c r="M225" s="25"/>
      <c r="N225" s="25"/>
      <c r="O225" s="25"/>
      <c r="P225" s="25"/>
      <c r="Q225" s="25"/>
      <c r="R225" s="25"/>
      <c r="S225" s="25"/>
      <c r="T225" s="25"/>
      <c r="U225" s="25"/>
      <c r="V225" s="25"/>
      <c r="W225" s="25"/>
      <c r="X225" s="25"/>
      <c r="Y225" s="25"/>
      <c r="Z225" s="25"/>
      <c r="AA225" s="25"/>
      <c r="AB225" s="25"/>
      <c r="AC225" s="25"/>
    </row>
    <row r="226" spans="1:32" s="3" customFormat="1" ht="13.5" thickTop="1">
      <c r="A226" s="15" t="s">
        <v>62</v>
      </c>
      <c r="B226" s="59">
        <v>57988</v>
      </c>
      <c r="C226" s="59">
        <v>59021.599999999999</v>
      </c>
      <c r="D226" s="59">
        <v>60070.400000000001</v>
      </c>
      <c r="E226" s="59">
        <v>61134.400000000001</v>
      </c>
      <c r="F226" s="59">
        <v>62228.800000000003</v>
      </c>
      <c r="G226" s="59">
        <v>63338.400000000001</v>
      </c>
      <c r="H226" s="59">
        <v>64478.400000000001</v>
      </c>
      <c r="I226" s="59">
        <v>65633.600000000006</v>
      </c>
      <c r="J226" s="59">
        <v>66819.199999999997</v>
      </c>
      <c r="K226" s="59">
        <v>68020</v>
      </c>
      <c r="L226" s="59">
        <v>69251.199999999997</v>
      </c>
      <c r="M226" s="59">
        <v>70512.800000000003</v>
      </c>
      <c r="N226" s="59">
        <v>71789.600000000006</v>
      </c>
      <c r="O226" s="59">
        <v>73096.800000000003</v>
      </c>
      <c r="P226" s="59">
        <v>74434.399999999994</v>
      </c>
      <c r="Q226" s="59">
        <v>75787.199999999997</v>
      </c>
      <c r="R226" s="59">
        <v>77170.399999999994</v>
      </c>
      <c r="S226" s="59">
        <v>78584</v>
      </c>
      <c r="T226" s="59">
        <v>80028</v>
      </c>
      <c r="U226" s="59">
        <v>81502.399999999994</v>
      </c>
      <c r="V226" s="59">
        <v>82992</v>
      </c>
      <c r="W226" s="59">
        <v>84527.2</v>
      </c>
      <c r="X226" s="59">
        <v>86077.6</v>
      </c>
      <c r="Y226" s="59">
        <v>87673.600000000006</v>
      </c>
      <c r="Z226" s="59">
        <v>89300</v>
      </c>
      <c r="AA226" s="59">
        <v>90956.800000000003</v>
      </c>
      <c r="AB226" s="59">
        <v>92644</v>
      </c>
      <c r="AC226" s="59">
        <v>94361.600000000006</v>
      </c>
      <c r="AD226" s="59">
        <v>96124.800000000003</v>
      </c>
      <c r="AE226" s="59">
        <v>97918.399999999994</v>
      </c>
      <c r="AF226" s="59">
        <v>99742.399999999994</v>
      </c>
    </row>
    <row r="227" spans="1:32" s="3" customFormat="1">
      <c r="A227" s="15" t="s">
        <v>63</v>
      </c>
      <c r="B227" s="59">
        <v>54537.599999999999</v>
      </c>
      <c r="C227" s="59">
        <v>55495.199999999997</v>
      </c>
      <c r="D227" s="59">
        <v>56468</v>
      </c>
      <c r="E227" s="59">
        <v>57471.199999999997</v>
      </c>
      <c r="F227" s="59">
        <v>58489.599999999999</v>
      </c>
      <c r="G227" s="59">
        <v>59538.400000000001</v>
      </c>
      <c r="H227" s="59">
        <v>60587.199999999997</v>
      </c>
      <c r="I227" s="59">
        <v>61681.599999999999</v>
      </c>
      <c r="J227" s="59">
        <v>62776</v>
      </c>
      <c r="K227" s="59">
        <v>63900.800000000003</v>
      </c>
      <c r="L227" s="59">
        <v>65056</v>
      </c>
      <c r="M227" s="59">
        <v>66226.399999999994</v>
      </c>
      <c r="N227" s="59">
        <v>67412</v>
      </c>
      <c r="O227" s="59">
        <v>68628</v>
      </c>
      <c r="P227" s="59">
        <v>69874.399999999994</v>
      </c>
      <c r="Q227" s="59">
        <v>71136</v>
      </c>
      <c r="R227" s="59">
        <v>72428</v>
      </c>
      <c r="S227" s="59">
        <v>73750.399999999994</v>
      </c>
      <c r="T227" s="59">
        <v>75103.199999999997</v>
      </c>
      <c r="U227" s="59">
        <v>76471.199999999997</v>
      </c>
      <c r="V227" s="59">
        <v>77869.600000000006</v>
      </c>
      <c r="W227" s="59">
        <v>79298.399999999994</v>
      </c>
      <c r="X227" s="59">
        <v>80742.399999999994</v>
      </c>
      <c r="Y227" s="59">
        <v>82232</v>
      </c>
      <c r="Z227" s="59">
        <v>83752</v>
      </c>
      <c r="AA227" s="59">
        <v>85287.2</v>
      </c>
      <c r="AB227" s="59">
        <v>86868</v>
      </c>
      <c r="AC227" s="59">
        <v>88479.2</v>
      </c>
      <c r="AD227" s="59">
        <v>90120.8</v>
      </c>
      <c r="AE227" s="59">
        <v>91792.8</v>
      </c>
      <c r="AF227" s="59">
        <v>93495.2</v>
      </c>
    </row>
    <row r="228" spans="1:32" s="3" customFormat="1">
      <c r="A228" s="15" t="s">
        <v>64</v>
      </c>
      <c r="B228" s="59">
        <v>51300</v>
      </c>
      <c r="C228" s="59">
        <v>52196.800000000003</v>
      </c>
      <c r="D228" s="59">
        <v>53108.800000000003</v>
      </c>
      <c r="E228" s="59">
        <v>54036</v>
      </c>
      <c r="F228" s="59">
        <v>54993.599999999999</v>
      </c>
      <c r="G228" s="59">
        <v>55951.199999999997</v>
      </c>
      <c r="H228" s="59">
        <v>56954.400000000001</v>
      </c>
      <c r="I228" s="59">
        <v>57957.599999999999</v>
      </c>
      <c r="J228" s="59">
        <v>58991.199999999997</v>
      </c>
      <c r="K228" s="59">
        <v>60040</v>
      </c>
      <c r="L228" s="59">
        <v>61104</v>
      </c>
      <c r="M228" s="59">
        <v>62198.400000000001</v>
      </c>
      <c r="N228" s="59">
        <v>63308</v>
      </c>
      <c r="O228" s="59">
        <v>64448</v>
      </c>
      <c r="P228" s="59">
        <v>65603.199999999997</v>
      </c>
      <c r="Q228" s="59">
        <v>66788.800000000003</v>
      </c>
      <c r="R228" s="59">
        <v>67989.600000000006</v>
      </c>
      <c r="S228" s="59">
        <v>69220.800000000003</v>
      </c>
      <c r="T228" s="59">
        <v>70467.199999999997</v>
      </c>
      <c r="U228" s="59">
        <v>71759.199999999997</v>
      </c>
      <c r="V228" s="59">
        <v>73051.199999999997</v>
      </c>
      <c r="W228" s="59">
        <v>74388.800000000003</v>
      </c>
      <c r="X228" s="59">
        <v>75741.600000000006</v>
      </c>
      <c r="Y228" s="59">
        <v>77124.800000000003</v>
      </c>
      <c r="Z228" s="59">
        <v>78538.399999999994</v>
      </c>
      <c r="AA228" s="59">
        <v>79982.399999999994</v>
      </c>
      <c r="AB228" s="59">
        <v>81456.800000000003</v>
      </c>
      <c r="AC228" s="59">
        <v>82946.399999999994</v>
      </c>
      <c r="AD228" s="59">
        <v>84481.600000000006</v>
      </c>
      <c r="AE228" s="59">
        <v>86032</v>
      </c>
      <c r="AF228" s="59">
        <v>87628</v>
      </c>
    </row>
    <row r="229" spans="1:32" s="3" customFormat="1">
      <c r="A229" s="15" t="s">
        <v>65</v>
      </c>
      <c r="B229" s="59">
        <v>47895.199999999997</v>
      </c>
      <c r="C229" s="59">
        <v>48716</v>
      </c>
      <c r="D229" s="59">
        <v>49567.199999999997</v>
      </c>
      <c r="E229" s="59">
        <v>50418.400000000001</v>
      </c>
      <c r="F229" s="59">
        <v>51300</v>
      </c>
      <c r="G229" s="59">
        <v>52196.800000000003</v>
      </c>
      <c r="H229" s="59">
        <v>53108.800000000003</v>
      </c>
      <c r="I229" s="59">
        <v>54051.199999999997</v>
      </c>
      <c r="J229" s="59">
        <v>54993.599999999999</v>
      </c>
      <c r="K229" s="59">
        <v>55966.400000000001</v>
      </c>
      <c r="L229" s="59">
        <v>56954.400000000001</v>
      </c>
      <c r="M229" s="59">
        <v>57957.599999999999</v>
      </c>
      <c r="N229" s="59">
        <v>58991.199999999997</v>
      </c>
      <c r="O229" s="59">
        <v>60040</v>
      </c>
      <c r="P229" s="59">
        <v>61104</v>
      </c>
      <c r="Q229" s="59">
        <v>62198.400000000001</v>
      </c>
      <c r="R229" s="59">
        <v>63308</v>
      </c>
      <c r="S229" s="59">
        <v>64448</v>
      </c>
      <c r="T229" s="59">
        <v>65603.199999999997</v>
      </c>
      <c r="U229" s="59">
        <v>66788.800000000003</v>
      </c>
      <c r="V229" s="59">
        <v>67989.600000000006</v>
      </c>
      <c r="W229" s="59">
        <v>69220.800000000003</v>
      </c>
      <c r="X229" s="59">
        <v>70482.399999999994</v>
      </c>
      <c r="Y229" s="59">
        <v>71759.199999999997</v>
      </c>
      <c r="Z229" s="59">
        <v>73066.399999999994</v>
      </c>
      <c r="AA229" s="59">
        <v>74388.800000000003</v>
      </c>
      <c r="AB229" s="59">
        <v>75756.800000000003</v>
      </c>
      <c r="AC229" s="59">
        <v>77140</v>
      </c>
      <c r="AD229" s="59">
        <v>78553.600000000006</v>
      </c>
      <c r="AE229" s="59">
        <v>79997.600000000006</v>
      </c>
      <c r="AF229" s="59">
        <v>81456.800000000003</v>
      </c>
    </row>
    <row r="230" spans="1:32" s="3" customFormat="1">
      <c r="A230" s="15" t="s">
        <v>66</v>
      </c>
      <c r="B230" s="59">
        <v>46268.800000000003</v>
      </c>
      <c r="C230" s="59">
        <v>47059.199999999997</v>
      </c>
      <c r="D230" s="59">
        <v>47864.800000000003</v>
      </c>
      <c r="E230" s="59">
        <v>48700.800000000003</v>
      </c>
      <c r="F230" s="59">
        <v>49536.800000000003</v>
      </c>
      <c r="G230" s="59">
        <v>50403.199999999997</v>
      </c>
      <c r="H230" s="59">
        <v>51284.800000000003</v>
      </c>
      <c r="I230" s="59">
        <v>52181.599999999999</v>
      </c>
      <c r="J230" s="59">
        <v>53093.599999999999</v>
      </c>
      <c r="K230" s="59">
        <v>54020.800000000003</v>
      </c>
      <c r="L230" s="59">
        <v>54963.199999999997</v>
      </c>
      <c r="M230" s="59">
        <v>55936</v>
      </c>
      <c r="N230" s="59">
        <v>56924</v>
      </c>
      <c r="O230" s="59">
        <v>57942.400000000001</v>
      </c>
      <c r="P230" s="59">
        <v>58960.800000000003</v>
      </c>
      <c r="Q230" s="59">
        <v>60009.599999999999</v>
      </c>
      <c r="R230" s="59">
        <v>61088.800000000003</v>
      </c>
      <c r="S230" s="59">
        <v>62168</v>
      </c>
      <c r="T230" s="59">
        <v>63292.800000000003</v>
      </c>
      <c r="U230" s="59">
        <v>64417.599999999999</v>
      </c>
      <c r="V230" s="59">
        <v>65588</v>
      </c>
      <c r="W230" s="59">
        <v>66758.399999999994</v>
      </c>
      <c r="X230" s="59">
        <v>67959.199999999997</v>
      </c>
      <c r="Y230" s="59">
        <v>69190.399999999994</v>
      </c>
      <c r="Z230" s="59">
        <v>70452</v>
      </c>
      <c r="AA230" s="59">
        <v>71728.800000000003</v>
      </c>
      <c r="AB230" s="59">
        <v>73036</v>
      </c>
      <c r="AC230" s="59">
        <v>74358.399999999994</v>
      </c>
      <c r="AD230" s="59">
        <v>75711.199999999997</v>
      </c>
      <c r="AE230" s="59">
        <v>77109.600000000006</v>
      </c>
      <c r="AF230" s="59">
        <v>78508</v>
      </c>
    </row>
    <row r="231" spans="1:32" s="23" customFormat="1" ht="18" thickBot="1">
      <c r="A231" s="25"/>
      <c r="B231" s="24" t="s">
        <v>32</v>
      </c>
      <c r="C231" s="24" t="s">
        <v>123</v>
      </c>
    </row>
    <row r="232" spans="1:32" s="3" customFormat="1" ht="13.5" thickTop="1">
      <c r="A232" s="15" t="s">
        <v>62</v>
      </c>
      <c r="B232" s="45">
        <v>57807</v>
      </c>
      <c r="C232" s="45">
        <v>58773</v>
      </c>
      <c r="D232" s="45">
        <v>60237</v>
      </c>
      <c r="E232" s="45">
        <v>61705</v>
      </c>
      <c r="F232" s="45">
        <v>63169</v>
      </c>
      <c r="G232" s="45">
        <v>64636</v>
      </c>
      <c r="H232" s="45">
        <v>66100</v>
      </c>
      <c r="I232" s="45">
        <v>67565</v>
      </c>
      <c r="J232" s="45">
        <v>69030</v>
      </c>
      <c r="K232" s="45">
        <v>70497</v>
      </c>
      <c r="L232" s="45">
        <v>71960</v>
      </c>
      <c r="M232" s="45">
        <v>73428</v>
      </c>
      <c r="N232" s="45">
        <v>74892</v>
      </c>
      <c r="O232" s="45">
        <v>76358</v>
      </c>
      <c r="P232" s="45">
        <v>77821</v>
      </c>
      <c r="Q232" s="45">
        <v>79287</v>
      </c>
      <c r="R232" s="45">
        <v>80752</v>
      </c>
      <c r="S232" s="45">
        <v>82187</v>
      </c>
      <c r="T232" s="45">
        <v>83683</v>
      </c>
      <c r="U232" s="45">
        <v>85051</v>
      </c>
      <c r="V232" s="45">
        <v>86442</v>
      </c>
      <c r="W232" s="45">
        <v>87860</v>
      </c>
      <c r="X232" s="45">
        <v>88640</v>
      </c>
      <c r="Y232" s="45">
        <v>89436</v>
      </c>
      <c r="Z232" s="45">
        <v>91076</v>
      </c>
      <c r="AA232" s="13"/>
      <c r="AB232" s="13"/>
      <c r="AC232" s="13"/>
      <c r="AD232" s="13"/>
      <c r="AE232" s="13"/>
      <c r="AF232" s="13"/>
    </row>
    <row r="233" spans="1:32" s="3" customFormat="1">
      <c r="A233" s="15" t="s">
        <v>63</v>
      </c>
      <c r="B233" s="45">
        <v>54215</v>
      </c>
      <c r="C233" s="45">
        <v>55108</v>
      </c>
      <c r="D233" s="45">
        <v>56210</v>
      </c>
      <c r="E233" s="45">
        <v>57308</v>
      </c>
      <c r="F233" s="45">
        <v>58406</v>
      </c>
      <c r="G233" s="45">
        <v>59505</v>
      </c>
      <c r="H233" s="45">
        <v>60605</v>
      </c>
      <c r="I233" s="45">
        <v>61705</v>
      </c>
      <c r="J233" s="45">
        <v>62802</v>
      </c>
      <c r="K233" s="45">
        <v>69903</v>
      </c>
      <c r="L233" s="45">
        <v>65000</v>
      </c>
      <c r="M233" s="45">
        <v>66100</v>
      </c>
      <c r="N233" s="45">
        <v>67198</v>
      </c>
      <c r="O233" s="45">
        <v>68297</v>
      </c>
      <c r="P233" s="45">
        <v>69394</v>
      </c>
      <c r="Q233" s="45">
        <v>70493</v>
      </c>
      <c r="R233" s="45">
        <v>71594</v>
      </c>
      <c r="S233" s="45">
        <v>72694</v>
      </c>
      <c r="T233" s="45">
        <v>73793</v>
      </c>
      <c r="U233" s="45">
        <v>74833</v>
      </c>
      <c r="V233" s="45">
        <v>75892</v>
      </c>
      <c r="W233" s="45">
        <v>76969</v>
      </c>
      <c r="X233" s="45">
        <v>77644</v>
      </c>
      <c r="Y233" s="45">
        <v>78323</v>
      </c>
      <c r="Z233" s="45">
        <v>79734</v>
      </c>
      <c r="AA233" s="13"/>
      <c r="AB233" s="13"/>
      <c r="AC233" s="13"/>
      <c r="AD233" s="13"/>
      <c r="AE233" s="13"/>
      <c r="AF233" s="13"/>
    </row>
    <row r="234" spans="1:32" s="3" customFormat="1">
      <c r="A234" s="15" t="s">
        <v>64</v>
      </c>
      <c r="B234" s="45">
        <v>50625</v>
      </c>
      <c r="C234" s="45">
        <v>51446</v>
      </c>
      <c r="D234" s="45">
        <v>52545</v>
      </c>
      <c r="E234" s="45">
        <v>53644</v>
      </c>
      <c r="F234" s="45">
        <v>54744</v>
      </c>
      <c r="G234" s="45">
        <v>55841</v>
      </c>
      <c r="H234" s="45">
        <v>56942</v>
      </c>
      <c r="I234" s="45">
        <v>58040</v>
      </c>
      <c r="J234" s="45">
        <v>59140</v>
      </c>
      <c r="K234" s="45">
        <v>60237</v>
      </c>
      <c r="L234" s="45">
        <v>61338</v>
      </c>
      <c r="M234" s="45">
        <v>62434</v>
      </c>
      <c r="N234" s="45">
        <v>63535</v>
      </c>
      <c r="O234" s="45">
        <v>64632</v>
      </c>
      <c r="P234" s="45">
        <v>65732</v>
      </c>
      <c r="Q234" s="45">
        <v>66833</v>
      </c>
      <c r="R234" s="45">
        <v>67931</v>
      </c>
      <c r="S234" s="45">
        <v>69618</v>
      </c>
      <c r="T234" s="45">
        <v>70130</v>
      </c>
      <c r="U234" s="45">
        <v>71139</v>
      </c>
      <c r="V234" s="45">
        <v>72166</v>
      </c>
      <c r="W234" s="45">
        <v>73220</v>
      </c>
      <c r="X234" s="45">
        <v>73852</v>
      </c>
      <c r="Y234" s="45">
        <v>74497</v>
      </c>
      <c r="Z234" s="45">
        <v>75830</v>
      </c>
      <c r="AA234" s="13"/>
      <c r="AB234" s="13"/>
      <c r="AC234" s="13"/>
      <c r="AD234" s="13"/>
      <c r="AE234" s="13"/>
      <c r="AF234" s="13"/>
    </row>
    <row r="235" spans="1:32" s="3" customFormat="1">
      <c r="A235" s="15" t="s">
        <v>65</v>
      </c>
      <c r="B235" s="45">
        <v>47053</v>
      </c>
      <c r="C235" s="45">
        <v>47804</v>
      </c>
      <c r="D235" s="45">
        <v>48772</v>
      </c>
      <c r="E235" s="45">
        <v>49797</v>
      </c>
      <c r="F235" s="45">
        <v>50788</v>
      </c>
      <c r="G235" s="45">
        <v>51813</v>
      </c>
      <c r="H235" s="45">
        <v>52800</v>
      </c>
      <c r="I235" s="45">
        <v>53827</v>
      </c>
      <c r="J235" s="45">
        <v>54816</v>
      </c>
      <c r="K235" s="45">
        <v>55841</v>
      </c>
      <c r="L235" s="45">
        <v>56832</v>
      </c>
      <c r="M235" s="45">
        <v>57858</v>
      </c>
      <c r="N235" s="45">
        <v>58845</v>
      </c>
      <c r="O235" s="45">
        <v>59871</v>
      </c>
      <c r="P235" s="45">
        <v>60862</v>
      </c>
      <c r="Q235" s="45">
        <v>61888</v>
      </c>
      <c r="R235" s="45">
        <v>62876</v>
      </c>
      <c r="S235" s="45">
        <v>63903</v>
      </c>
      <c r="T235" s="45">
        <v>64890</v>
      </c>
      <c r="U235" s="45">
        <v>65825</v>
      </c>
      <c r="V235" s="45">
        <v>66770</v>
      </c>
      <c r="W235" s="45">
        <v>67737</v>
      </c>
      <c r="X235" s="45">
        <v>68319</v>
      </c>
      <c r="Y235" s="45">
        <v>68906</v>
      </c>
      <c r="Z235" s="45">
        <v>70124</v>
      </c>
      <c r="AA235" s="13"/>
      <c r="AB235" s="13"/>
      <c r="AC235" s="13"/>
      <c r="AD235" s="13"/>
      <c r="AE235" s="13"/>
      <c r="AF235" s="13"/>
    </row>
    <row r="236" spans="1:32" s="3" customFormat="1">
      <c r="A236" s="15" t="s">
        <v>66</v>
      </c>
      <c r="B236" s="45">
        <v>45415</v>
      </c>
      <c r="C236" s="45">
        <v>46134</v>
      </c>
      <c r="D236" s="45">
        <v>46939</v>
      </c>
      <c r="E236" s="45">
        <v>47965</v>
      </c>
      <c r="F236" s="45">
        <v>48956</v>
      </c>
      <c r="G236" s="45">
        <v>49980</v>
      </c>
      <c r="H236" s="45">
        <v>50970</v>
      </c>
      <c r="I236" s="45">
        <v>51996</v>
      </c>
      <c r="J236" s="45">
        <v>52984</v>
      </c>
      <c r="K236" s="45">
        <v>54011</v>
      </c>
      <c r="L236" s="45">
        <v>54999</v>
      </c>
      <c r="M236" s="45">
        <v>56026</v>
      </c>
      <c r="N236" s="45">
        <v>57014</v>
      </c>
      <c r="O236" s="45">
        <v>58040</v>
      </c>
      <c r="P236" s="45">
        <v>59030</v>
      </c>
      <c r="Q236" s="45">
        <v>60054</v>
      </c>
      <c r="R236" s="45">
        <v>61043</v>
      </c>
      <c r="S236" s="45">
        <v>62068</v>
      </c>
      <c r="T236" s="45">
        <v>63060</v>
      </c>
      <c r="U236" s="45">
        <v>63993</v>
      </c>
      <c r="V236" s="45">
        <v>64934</v>
      </c>
      <c r="W236" s="45">
        <v>65901</v>
      </c>
      <c r="X236" s="45">
        <v>66464</v>
      </c>
      <c r="Y236" s="45">
        <v>67036</v>
      </c>
      <c r="Z236" s="45">
        <v>68216</v>
      </c>
      <c r="AA236" s="13"/>
      <c r="AB236" s="13"/>
      <c r="AC236" s="13"/>
      <c r="AD236" s="13"/>
      <c r="AE236" s="13"/>
      <c r="AF236" s="13"/>
    </row>
    <row r="237" spans="1:32" s="23" customFormat="1" ht="18" thickBot="1">
      <c r="A237" s="25"/>
      <c r="B237" s="24" t="s">
        <v>33</v>
      </c>
      <c r="C237" s="24" t="s">
        <v>124</v>
      </c>
    </row>
    <row r="238" spans="1:32" s="3" customFormat="1" ht="13.5" thickTop="1">
      <c r="A238" s="15" t="s">
        <v>62</v>
      </c>
      <c r="B238" s="45">
        <v>55927</v>
      </c>
      <c r="C238" s="45">
        <v>56475</v>
      </c>
      <c r="D238" s="45">
        <v>56836</v>
      </c>
      <c r="E238" s="45">
        <v>57179</v>
      </c>
      <c r="F238" s="45">
        <v>58909</v>
      </c>
      <c r="G238" s="45">
        <v>59340</v>
      </c>
      <c r="H238" s="45">
        <v>60755</v>
      </c>
      <c r="I238" s="45">
        <v>62254</v>
      </c>
      <c r="J238" s="45">
        <v>63671</v>
      </c>
      <c r="K238" s="45">
        <v>65090</v>
      </c>
      <c r="L238" s="45">
        <v>66515</v>
      </c>
      <c r="M238" s="45">
        <v>67940</v>
      </c>
      <c r="N238" s="45">
        <v>69399</v>
      </c>
      <c r="O238" s="45">
        <v>70829</v>
      </c>
      <c r="P238" s="45">
        <v>72267</v>
      </c>
      <c r="Q238" s="45">
        <v>73709</v>
      </c>
      <c r="R238" s="45">
        <v>75151</v>
      </c>
      <c r="S238" s="45">
        <v>76590</v>
      </c>
      <c r="T238" s="45">
        <v>77351</v>
      </c>
      <c r="U238" s="45">
        <v>78123</v>
      </c>
      <c r="V238" s="45">
        <v>79185</v>
      </c>
      <c r="W238" s="45">
        <v>80159</v>
      </c>
      <c r="X238" s="45">
        <v>81281</v>
      </c>
      <c r="Y238" s="45">
        <v>82142</v>
      </c>
      <c r="Z238" s="45">
        <v>82329</v>
      </c>
      <c r="AA238" s="45">
        <v>83735</v>
      </c>
      <c r="AB238" s="45">
        <v>85093</v>
      </c>
      <c r="AC238" s="45">
        <v>86244</v>
      </c>
      <c r="AD238" s="45">
        <v>86244</v>
      </c>
      <c r="AE238" s="45">
        <v>86244</v>
      </c>
      <c r="AF238" s="45">
        <v>86244</v>
      </c>
    </row>
    <row r="239" spans="1:32" s="3" customFormat="1">
      <c r="A239" s="15" t="s">
        <v>63</v>
      </c>
      <c r="B239" s="45">
        <v>52353</v>
      </c>
      <c r="C239" s="45">
        <v>52612</v>
      </c>
      <c r="D239" s="45">
        <v>52711</v>
      </c>
      <c r="E239" s="45">
        <v>52804</v>
      </c>
      <c r="F239" s="45">
        <v>54043</v>
      </c>
      <c r="G239" s="45">
        <v>54224</v>
      </c>
      <c r="H239" s="45">
        <v>55288</v>
      </c>
      <c r="I239" s="45">
        <v>56388</v>
      </c>
      <c r="J239" s="45">
        <v>57466</v>
      </c>
      <c r="K239" s="45">
        <v>58540</v>
      </c>
      <c r="L239" s="45">
        <v>59620</v>
      </c>
      <c r="M239" s="45">
        <v>60699</v>
      </c>
      <c r="N239" s="45">
        <v>61809</v>
      </c>
      <c r="O239" s="45">
        <v>62893</v>
      </c>
      <c r="P239" s="45">
        <v>63980</v>
      </c>
      <c r="Q239" s="45">
        <v>65073</v>
      </c>
      <c r="R239" s="45">
        <v>66162</v>
      </c>
      <c r="S239" s="45">
        <v>67218</v>
      </c>
      <c r="T239" s="45">
        <v>67935</v>
      </c>
      <c r="U239" s="45">
        <v>68635</v>
      </c>
      <c r="V239" s="45">
        <v>69531</v>
      </c>
      <c r="W239" s="45">
        <v>70441</v>
      </c>
      <c r="X239" s="45">
        <v>71324</v>
      </c>
      <c r="Y239" s="45">
        <v>72066</v>
      </c>
      <c r="Z239" s="45">
        <v>72218</v>
      </c>
      <c r="AA239" s="45">
        <v>73449</v>
      </c>
      <c r="AB239" s="45">
        <v>74638</v>
      </c>
      <c r="AC239" s="45">
        <v>75647</v>
      </c>
      <c r="AD239" s="45">
        <v>75647</v>
      </c>
      <c r="AE239" s="45">
        <v>75647</v>
      </c>
      <c r="AF239" s="45">
        <v>75647</v>
      </c>
    </row>
    <row r="240" spans="1:32" s="3" customFormat="1">
      <c r="A240" s="15" t="s">
        <v>64</v>
      </c>
      <c r="B240" s="45">
        <v>48777</v>
      </c>
      <c r="C240" s="45">
        <v>49101</v>
      </c>
      <c r="D240" s="45">
        <v>49272</v>
      </c>
      <c r="E240" s="45">
        <v>49435</v>
      </c>
      <c r="F240" s="45">
        <v>50557</v>
      </c>
      <c r="G240" s="45">
        <v>50792</v>
      </c>
      <c r="H240" s="45">
        <v>51849</v>
      </c>
      <c r="I240" s="45">
        <v>52941</v>
      </c>
      <c r="J240" s="45">
        <v>53995</v>
      </c>
      <c r="K240" s="45">
        <v>55066</v>
      </c>
      <c r="L240" s="45">
        <v>56138</v>
      </c>
      <c r="M240" s="45">
        <v>57213</v>
      </c>
      <c r="N240" s="45">
        <v>58309</v>
      </c>
      <c r="O240" s="45">
        <v>59389</v>
      </c>
      <c r="P240" s="45">
        <v>60475</v>
      </c>
      <c r="Q240" s="45">
        <v>61569</v>
      </c>
      <c r="R240" s="45">
        <v>62654</v>
      </c>
      <c r="S240" s="45">
        <v>63732</v>
      </c>
      <c r="T240" s="45">
        <v>64447</v>
      </c>
      <c r="U240" s="45">
        <v>65166</v>
      </c>
      <c r="V240" s="45">
        <v>65894</v>
      </c>
      <c r="W240" s="45">
        <v>66703</v>
      </c>
      <c r="X240" s="45">
        <v>67607</v>
      </c>
      <c r="Y240" s="45">
        <v>68311</v>
      </c>
      <c r="Z240" s="45">
        <v>68459</v>
      </c>
      <c r="AA240" s="45">
        <v>69626</v>
      </c>
      <c r="AB240" s="45">
        <v>70753</v>
      </c>
      <c r="AC240" s="45">
        <v>71707</v>
      </c>
      <c r="AD240" s="45">
        <v>71707</v>
      </c>
      <c r="AE240" s="45">
        <v>71707</v>
      </c>
      <c r="AF240" s="45">
        <v>71707</v>
      </c>
    </row>
    <row r="241" spans="1:32" s="3" customFormat="1">
      <c r="A241" s="15" t="s">
        <v>65</v>
      </c>
      <c r="B241" s="45">
        <v>45203</v>
      </c>
      <c r="C241" s="45">
        <v>45486</v>
      </c>
      <c r="D241" s="45">
        <v>45663</v>
      </c>
      <c r="E241" s="45">
        <v>45797</v>
      </c>
      <c r="F241" s="45">
        <v>46393</v>
      </c>
      <c r="G241" s="45">
        <v>46595</v>
      </c>
      <c r="H241" s="45">
        <v>47587</v>
      </c>
      <c r="I241" s="45">
        <v>48557</v>
      </c>
      <c r="J241" s="45">
        <v>49549</v>
      </c>
      <c r="K241" s="45">
        <v>50509</v>
      </c>
      <c r="L241" s="45">
        <v>51506</v>
      </c>
      <c r="M241" s="45">
        <v>52469</v>
      </c>
      <c r="N241" s="45">
        <v>53474</v>
      </c>
      <c r="O241" s="45">
        <v>54420</v>
      </c>
      <c r="P241" s="45">
        <v>55392</v>
      </c>
      <c r="Q241" s="45">
        <v>56403</v>
      </c>
      <c r="R241" s="45">
        <v>57398</v>
      </c>
      <c r="S241" s="45">
        <v>58356</v>
      </c>
      <c r="T241" s="45">
        <v>58936</v>
      </c>
      <c r="U241" s="45">
        <v>59540</v>
      </c>
      <c r="V241" s="45">
        <v>60240</v>
      </c>
      <c r="W241" s="45">
        <v>60930</v>
      </c>
      <c r="X241" s="45">
        <v>61690</v>
      </c>
      <c r="Y241" s="45">
        <v>62299</v>
      </c>
      <c r="Z241" s="45">
        <v>62399</v>
      </c>
      <c r="AA241" s="45">
        <v>63459</v>
      </c>
      <c r="AB241" s="45">
        <v>64482</v>
      </c>
      <c r="AC241" s="45">
        <v>65350</v>
      </c>
      <c r="AD241" s="45">
        <v>65350</v>
      </c>
      <c r="AE241" s="45">
        <v>65350</v>
      </c>
      <c r="AF241" s="45">
        <v>65350</v>
      </c>
    </row>
    <row r="242" spans="1:32" s="3" customFormat="1">
      <c r="A242" s="15" t="s">
        <v>66</v>
      </c>
      <c r="B242" s="45">
        <v>43592</v>
      </c>
      <c r="C242" s="45">
        <v>43728</v>
      </c>
      <c r="D242" s="45">
        <v>43946</v>
      </c>
      <c r="E242" s="45">
        <v>44116</v>
      </c>
      <c r="F242" s="45">
        <v>44698</v>
      </c>
      <c r="G242" s="45">
        <v>44921</v>
      </c>
      <c r="H242" s="45">
        <v>45895</v>
      </c>
      <c r="I242" s="45">
        <v>46842</v>
      </c>
      <c r="J242" s="45">
        <v>47817</v>
      </c>
      <c r="K242" s="45">
        <v>48766</v>
      </c>
      <c r="L242" s="45">
        <v>49746</v>
      </c>
      <c r="M242" s="45">
        <v>50701</v>
      </c>
      <c r="N242" s="45">
        <v>51718</v>
      </c>
      <c r="O242" s="45">
        <v>52644</v>
      </c>
      <c r="P242" s="45">
        <v>53636</v>
      </c>
      <c r="Q242" s="45">
        <v>54599</v>
      </c>
      <c r="R242" s="45">
        <v>55596</v>
      </c>
      <c r="S242" s="45">
        <v>56563</v>
      </c>
      <c r="T242" s="45">
        <v>57132</v>
      </c>
      <c r="U242" s="45">
        <v>57720</v>
      </c>
      <c r="V242" s="45">
        <v>58436</v>
      </c>
      <c r="W242" s="45">
        <v>59166</v>
      </c>
      <c r="X242" s="45">
        <v>59897</v>
      </c>
      <c r="Y242" s="45">
        <v>60526</v>
      </c>
      <c r="Z242" s="45">
        <v>60659</v>
      </c>
      <c r="AA242" s="45">
        <v>61688</v>
      </c>
      <c r="AB242" s="45">
        <v>62682</v>
      </c>
      <c r="AC242" s="45">
        <v>63525</v>
      </c>
      <c r="AD242" s="45">
        <v>63525</v>
      </c>
      <c r="AE242" s="45">
        <v>63525</v>
      </c>
      <c r="AF242" s="45">
        <v>63525</v>
      </c>
    </row>
    <row r="243" spans="1:32" s="23" customFormat="1" ht="18" thickBot="1">
      <c r="A243" s="25"/>
      <c r="B243" s="24" t="s">
        <v>34</v>
      </c>
      <c r="C243" s="24" t="s">
        <v>125</v>
      </c>
    </row>
    <row r="244" spans="1:32" s="3" customFormat="1" ht="13.5" thickTop="1">
      <c r="A244" s="15" t="s">
        <v>62</v>
      </c>
      <c r="B244" s="60">
        <v>59585.88</v>
      </c>
      <c r="C244" s="60">
        <v>60170.09</v>
      </c>
      <c r="D244" s="60">
        <v>60544.119999999995</v>
      </c>
      <c r="E244" s="60">
        <v>60896.679999999993</v>
      </c>
      <c r="F244" s="60">
        <v>61283.139999999992</v>
      </c>
      <c r="G244" s="60">
        <v>61613.099999999991</v>
      </c>
      <c r="H244" s="60">
        <v>63041.419999999991</v>
      </c>
      <c r="I244" s="60">
        <v>64471.999999999993</v>
      </c>
      <c r="J244" s="60">
        <v>65901.45</v>
      </c>
      <c r="K244" s="60">
        <v>67330.899999999994</v>
      </c>
      <c r="L244" s="60">
        <v>68761.48</v>
      </c>
      <c r="M244" s="60">
        <v>70189.799999999988</v>
      </c>
      <c r="N244" s="60">
        <v>71620.37999999999</v>
      </c>
      <c r="O244" s="60">
        <v>73049.829999999987</v>
      </c>
      <c r="P244" s="60">
        <v>74479.28</v>
      </c>
      <c r="Q244" s="60">
        <v>75909.859999999986</v>
      </c>
      <c r="R244" s="60">
        <v>77339.31</v>
      </c>
      <c r="S244" s="60">
        <v>78768.759999999995</v>
      </c>
      <c r="T244" s="60">
        <v>79493</v>
      </c>
      <c r="U244" s="60">
        <v>80223.069999999992</v>
      </c>
      <c r="V244" s="60">
        <v>80962.09</v>
      </c>
      <c r="W244" s="60">
        <v>81707.89</v>
      </c>
      <c r="X244" s="60">
        <v>82461.599999999991</v>
      </c>
      <c r="Y244" s="60">
        <v>83222.09</v>
      </c>
      <c r="Z244" s="60">
        <v>84016.2</v>
      </c>
      <c r="AA244" s="60">
        <v>84818</v>
      </c>
      <c r="AB244" s="60">
        <v>85628</v>
      </c>
      <c r="AC244" s="60">
        <v>86446</v>
      </c>
      <c r="AD244" s="60">
        <v>87272</v>
      </c>
      <c r="AE244" s="60">
        <v>87272</v>
      </c>
      <c r="AF244" s="60">
        <v>87272</v>
      </c>
    </row>
    <row r="245" spans="1:32" s="3" customFormat="1">
      <c r="A245" s="15" t="s">
        <v>63</v>
      </c>
      <c r="B245" s="60">
        <v>55630.879999999997</v>
      </c>
      <c r="C245" s="60">
        <v>55898.689999999995</v>
      </c>
      <c r="D245" s="60">
        <v>55983.439999999995</v>
      </c>
      <c r="E245" s="60">
        <v>56061.409999999996</v>
      </c>
      <c r="F245" s="60">
        <v>56175.539999999994</v>
      </c>
      <c r="G245" s="60">
        <v>56251.249999999993</v>
      </c>
      <c r="H245" s="60">
        <v>57323.619999999995</v>
      </c>
      <c r="I245" s="60">
        <v>58394.859999999993</v>
      </c>
      <c r="J245" s="60">
        <v>59467.229999999996</v>
      </c>
      <c r="K245" s="60">
        <v>60540.729999999996</v>
      </c>
      <c r="L245" s="60">
        <v>61613.099999999991</v>
      </c>
      <c r="M245" s="60">
        <v>62684.34</v>
      </c>
      <c r="N245" s="60">
        <v>63756.709999999992</v>
      </c>
      <c r="O245" s="60">
        <v>64829.079999999994</v>
      </c>
      <c r="P245" s="60">
        <v>65901.45</v>
      </c>
      <c r="Q245" s="60">
        <v>66973.819999999992</v>
      </c>
      <c r="R245" s="60">
        <v>68046.19</v>
      </c>
      <c r="S245" s="60">
        <v>69117.429999999993</v>
      </c>
      <c r="T245" s="60">
        <v>69745.709999999992</v>
      </c>
      <c r="U245" s="60">
        <v>70379.64</v>
      </c>
      <c r="V245" s="60">
        <v>71019.219999999987</v>
      </c>
      <c r="W245" s="60">
        <v>71664.45</v>
      </c>
      <c r="X245" s="60">
        <v>72317.59</v>
      </c>
      <c r="Y245" s="60">
        <v>72977.509999999995</v>
      </c>
      <c r="Z245" s="60">
        <v>73685</v>
      </c>
      <c r="AA245" s="60">
        <v>74399</v>
      </c>
      <c r="AB245" s="60">
        <v>75120</v>
      </c>
      <c r="AC245" s="60">
        <v>75848</v>
      </c>
      <c r="AD245" s="60">
        <v>76584</v>
      </c>
      <c r="AE245" s="60">
        <v>76584</v>
      </c>
      <c r="AF245" s="60">
        <v>76584</v>
      </c>
    </row>
    <row r="246" spans="1:32" s="3" customFormat="1">
      <c r="A246" s="15" t="s">
        <v>64</v>
      </c>
      <c r="B246" s="60">
        <v>51675.88</v>
      </c>
      <c r="C246" s="60">
        <v>52016</v>
      </c>
      <c r="D246" s="60">
        <v>52183.249999999993</v>
      </c>
      <c r="E246" s="60">
        <v>52340.319999999992</v>
      </c>
      <c r="F246" s="60">
        <v>52529.03</v>
      </c>
      <c r="G246" s="60">
        <v>52677.06</v>
      </c>
      <c r="H246" s="60">
        <v>53749.429999999993</v>
      </c>
      <c r="I246" s="60">
        <v>54820.67</v>
      </c>
      <c r="J246" s="60">
        <v>55893.039999999994</v>
      </c>
      <c r="K246" s="60">
        <v>56965.409999999996</v>
      </c>
      <c r="L246" s="60">
        <v>58038.909999999996</v>
      </c>
      <c r="M246" s="60">
        <v>59110.149999999994</v>
      </c>
      <c r="N246" s="60">
        <v>60182.52</v>
      </c>
      <c r="O246" s="60">
        <v>61254.889999999992</v>
      </c>
      <c r="P246" s="60">
        <v>62326.13</v>
      </c>
      <c r="Q246" s="60">
        <v>63399.63</v>
      </c>
      <c r="R246" s="60">
        <v>64471.999999999993</v>
      </c>
      <c r="S246" s="60">
        <v>65543.239999999991</v>
      </c>
      <c r="T246" s="60">
        <v>66135.359999999986</v>
      </c>
      <c r="U246" s="60">
        <v>66733.13</v>
      </c>
      <c r="V246" s="60">
        <v>67336.549999999988</v>
      </c>
      <c r="W246" s="60">
        <v>67945.62</v>
      </c>
      <c r="X246" s="60">
        <v>68561.469999999987</v>
      </c>
      <c r="Y246" s="60">
        <v>69184.099999999991</v>
      </c>
      <c r="Z246" s="60">
        <v>69852.460000000006</v>
      </c>
      <c r="AA246" s="60">
        <v>70528</v>
      </c>
      <c r="AB246" s="60">
        <v>71210</v>
      </c>
      <c r="AC246" s="60">
        <v>71898.62</v>
      </c>
      <c r="AD246" s="60">
        <v>72594.5</v>
      </c>
      <c r="AE246" s="60">
        <v>72594.5</v>
      </c>
      <c r="AF246" s="60">
        <v>72594.5</v>
      </c>
    </row>
    <row r="247" spans="1:32" s="3" customFormat="1">
      <c r="A247" s="15" t="s">
        <v>65</v>
      </c>
      <c r="B247" s="60">
        <v>47720.88</v>
      </c>
      <c r="C247" s="60">
        <v>48016.939999999995</v>
      </c>
      <c r="D247" s="60">
        <v>48193.219999999994</v>
      </c>
      <c r="E247" s="60">
        <v>48320.909999999996</v>
      </c>
      <c r="F247" s="60">
        <v>48516.399999999994</v>
      </c>
      <c r="G247" s="60">
        <v>48638.439999999995</v>
      </c>
      <c r="H247" s="60">
        <v>49638</v>
      </c>
      <c r="I247" s="60">
        <v>50603.509999999995</v>
      </c>
      <c r="J247" s="60">
        <v>51603.56</v>
      </c>
      <c r="K247" s="60">
        <v>52568.579999999994</v>
      </c>
      <c r="L247" s="60">
        <v>53570.889999999992</v>
      </c>
      <c r="M247" s="60">
        <v>54534.779999999992</v>
      </c>
      <c r="N247" s="60">
        <v>55535.959999999992</v>
      </c>
      <c r="O247" s="60">
        <v>56500.979999999996</v>
      </c>
      <c r="P247" s="60">
        <v>57502.159999999996</v>
      </c>
      <c r="Q247" s="60">
        <v>58467.179999999993</v>
      </c>
      <c r="R247" s="60">
        <v>59467.229999999996</v>
      </c>
      <c r="S247" s="60">
        <v>60432.249999999993</v>
      </c>
      <c r="T247" s="60">
        <v>60973.52</v>
      </c>
      <c r="U247" s="60">
        <v>61519.31</v>
      </c>
      <c r="V247" s="60">
        <v>62070.749999999993</v>
      </c>
      <c r="W247" s="60">
        <v>62626.709999999992</v>
      </c>
      <c r="X247" s="60">
        <v>63188.319999999992</v>
      </c>
      <c r="Y247" s="60">
        <v>63756.709999999992</v>
      </c>
      <c r="Z247" s="60">
        <v>64370.65</v>
      </c>
      <c r="AA247" s="60">
        <v>64990.5</v>
      </c>
      <c r="AB247" s="60">
        <v>65616.61</v>
      </c>
      <c r="AC247" s="60">
        <v>66249.040000000008</v>
      </c>
      <c r="AD247" s="60">
        <v>66887.86</v>
      </c>
      <c r="AE247" s="60">
        <v>66887.86</v>
      </c>
      <c r="AF247" s="60">
        <v>66887.86</v>
      </c>
    </row>
    <row r="248" spans="1:32" s="3" customFormat="1">
      <c r="A248" s="15" t="s">
        <v>66</v>
      </c>
      <c r="B248" s="60">
        <v>45939.999999999993</v>
      </c>
      <c r="C248" s="60">
        <v>46074.469999999994</v>
      </c>
      <c r="D248" s="60">
        <v>46293.689999999995</v>
      </c>
      <c r="E248" s="60">
        <v>46462.06</v>
      </c>
      <c r="F248" s="60">
        <v>46693.71</v>
      </c>
      <c r="G248" s="60">
        <v>46850.78</v>
      </c>
      <c r="H248" s="60">
        <v>47850.829999999994</v>
      </c>
      <c r="I248" s="60">
        <v>48816.979999999996</v>
      </c>
      <c r="J248" s="60">
        <v>49817.03</v>
      </c>
      <c r="K248" s="60">
        <v>50782.049999999996</v>
      </c>
      <c r="L248" s="60">
        <v>51783.229999999996</v>
      </c>
      <c r="M248" s="60">
        <v>52747.119999999995</v>
      </c>
      <c r="N248" s="60">
        <v>53749.429999999993</v>
      </c>
      <c r="O248" s="60">
        <v>54714.45</v>
      </c>
      <c r="P248" s="60">
        <v>55714.499999999993</v>
      </c>
      <c r="Q248" s="60">
        <v>56679.519999999997</v>
      </c>
      <c r="R248" s="60">
        <v>57680.7</v>
      </c>
      <c r="S248" s="60">
        <v>58645.719999999994</v>
      </c>
      <c r="T248" s="60">
        <v>59167.779999999992</v>
      </c>
      <c r="U248" s="60">
        <v>59695.49</v>
      </c>
      <c r="V248" s="60">
        <v>60229.979999999996</v>
      </c>
      <c r="W248" s="60">
        <v>60766.729999999996</v>
      </c>
      <c r="X248" s="60">
        <v>61311.389999999992</v>
      </c>
      <c r="Y248" s="60">
        <v>61860.569999999992</v>
      </c>
      <c r="Z248" s="60">
        <v>62455.5</v>
      </c>
      <c r="AA248" s="60">
        <v>63056</v>
      </c>
      <c r="AB248" s="60">
        <v>63662.57</v>
      </c>
      <c r="AC248" s="60">
        <v>64275.27</v>
      </c>
      <c r="AD248" s="60">
        <v>64894.15</v>
      </c>
      <c r="AE248" s="60">
        <v>64894.15</v>
      </c>
      <c r="AF248" s="60">
        <v>64894.15</v>
      </c>
    </row>
    <row r="249" spans="1:32" s="23" customFormat="1" ht="18" thickBot="1">
      <c r="A249" s="25"/>
      <c r="B249" s="24" t="s">
        <v>35</v>
      </c>
      <c r="C249" s="24" t="s">
        <v>126</v>
      </c>
    </row>
    <row r="250" spans="1:32" s="3" customFormat="1" ht="13.5" thickTop="1">
      <c r="A250" s="15" t="s">
        <v>62</v>
      </c>
      <c r="B250" s="42">
        <v>56513</v>
      </c>
      <c r="C250" s="42">
        <v>57133</v>
      </c>
      <c r="D250" s="42">
        <v>57566</v>
      </c>
      <c r="E250" s="42">
        <v>57980</v>
      </c>
      <c r="F250" s="42">
        <v>58424</v>
      </c>
      <c r="G250" s="42">
        <v>58996</v>
      </c>
      <c r="H250" s="42">
        <v>60367</v>
      </c>
      <c r="I250" s="42">
        <v>61739</v>
      </c>
      <c r="J250" s="42">
        <v>63110</v>
      </c>
      <c r="K250" s="42">
        <v>64481</v>
      </c>
      <c r="L250" s="42">
        <v>65854</v>
      </c>
      <c r="M250" s="42">
        <v>67224</v>
      </c>
      <c r="N250" s="42">
        <v>68597</v>
      </c>
      <c r="O250" s="42">
        <v>69968</v>
      </c>
      <c r="P250" s="42">
        <v>71340</v>
      </c>
      <c r="Q250" s="42">
        <v>72712</v>
      </c>
      <c r="R250" s="42">
        <v>74083</v>
      </c>
      <c r="S250" s="42">
        <v>75454</v>
      </c>
      <c r="T250" s="42">
        <v>76149</v>
      </c>
      <c r="U250" s="42">
        <v>76849</v>
      </c>
      <c r="V250" s="42">
        <v>77558</v>
      </c>
      <c r="W250" s="42">
        <v>78273</v>
      </c>
      <c r="X250" s="42">
        <v>78997</v>
      </c>
      <c r="Y250" s="42">
        <v>79727</v>
      </c>
      <c r="Z250" s="42">
        <v>80499</v>
      </c>
      <c r="AA250" s="42">
        <v>81279</v>
      </c>
      <c r="AB250" s="42">
        <v>82067</v>
      </c>
      <c r="AC250" s="42">
        <v>82862</v>
      </c>
      <c r="AD250" s="42">
        <v>83666</v>
      </c>
      <c r="AE250" s="42">
        <v>84478</v>
      </c>
      <c r="AF250" s="42">
        <v>85298</v>
      </c>
    </row>
    <row r="251" spans="1:32" s="3" customFormat="1">
      <c r="A251" s="15" t="s">
        <v>63</v>
      </c>
      <c r="B251" s="42">
        <v>52758</v>
      </c>
      <c r="C251" s="42">
        <v>53072</v>
      </c>
      <c r="D251" s="42">
        <v>53224</v>
      </c>
      <c r="E251" s="42">
        <v>53369</v>
      </c>
      <c r="F251" s="42">
        <v>53546</v>
      </c>
      <c r="G251" s="42">
        <v>53853</v>
      </c>
      <c r="H251" s="42">
        <v>54882</v>
      </c>
      <c r="I251" s="42">
        <v>55909</v>
      </c>
      <c r="J251" s="42">
        <v>56938</v>
      </c>
      <c r="K251" s="42">
        <v>57968</v>
      </c>
      <c r="L251" s="42">
        <v>58996</v>
      </c>
      <c r="M251" s="42">
        <v>60024</v>
      </c>
      <c r="N251" s="42">
        <v>61053</v>
      </c>
      <c r="O251" s="42">
        <v>62081</v>
      </c>
      <c r="P251" s="42">
        <v>63110</v>
      </c>
      <c r="Q251" s="42">
        <v>64139</v>
      </c>
      <c r="R251" s="42">
        <v>65167</v>
      </c>
      <c r="S251" s="42">
        <v>66195</v>
      </c>
      <c r="T251" s="42">
        <v>66798</v>
      </c>
      <c r="U251" s="42">
        <v>67406</v>
      </c>
      <c r="V251" s="42">
        <v>68020</v>
      </c>
      <c r="W251" s="42">
        <v>68638</v>
      </c>
      <c r="X251" s="42">
        <v>69266</v>
      </c>
      <c r="Y251" s="42">
        <v>69899</v>
      </c>
      <c r="Z251" s="42">
        <v>70573</v>
      </c>
      <c r="AA251" s="42">
        <v>71254</v>
      </c>
      <c r="AB251" s="42">
        <v>71942</v>
      </c>
      <c r="AC251" s="42">
        <v>72636</v>
      </c>
      <c r="AD251" s="42">
        <v>73338</v>
      </c>
      <c r="AE251" s="42">
        <v>74046</v>
      </c>
      <c r="AF251" s="42">
        <v>74761</v>
      </c>
    </row>
    <row r="252" spans="1:32" s="3" customFormat="1">
      <c r="A252" s="15" t="s">
        <v>64</v>
      </c>
      <c r="B252" s="42">
        <v>49002</v>
      </c>
      <c r="C252" s="42">
        <v>49380</v>
      </c>
      <c r="D252" s="42">
        <v>49605</v>
      </c>
      <c r="E252" s="42">
        <v>49820</v>
      </c>
      <c r="F252" s="42">
        <v>50064</v>
      </c>
      <c r="G252" s="42">
        <v>50424</v>
      </c>
      <c r="H252" s="42">
        <v>51452</v>
      </c>
      <c r="I252" s="42">
        <v>52481</v>
      </c>
      <c r="J252" s="42">
        <v>53510</v>
      </c>
      <c r="K252" s="42">
        <v>54538</v>
      </c>
      <c r="L252" s="42">
        <v>55568</v>
      </c>
      <c r="M252" s="42">
        <v>56596</v>
      </c>
      <c r="N252" s="42">
        <v>57624</v>
      </c>
      <c r="O252" s="42">
        <v>58653</v>
      </c>
      <c r="P252" s="42">
        <v>59681</v>
      </c>
      <c r="Q252" s="42">
        <v>60710</v>
      </c>
      <c r="R252" s="42">
        <v>61739</v>
      </c>
      <c r="S252" s="42">
        <v>62767</v>
      </c>
      <c r="T252" s="42">
        <v>63335</v>
      </c>
      <c r="U252" s="42">
        <v>63909</v>
      </c>
      <c r="V252" s="42">
        <v>64487</v>
      </c>
      <c r="W252" s="42">
        <v>65071</v>
      </c>
      <c r="X252" s="42">
        <v>65662</v>
      </c>
      <c r="Y252" s="42">
        <v>66259</v>
      </c>
      <c r="Z252" s="42">
        <v>66896</v>
      </c>
      <c r="AA252" s="42">
        <v>67540</v>
      </c>
      <c r="AB252" s="42">
        <v>68191</v>
      </c>
      <c r="AC252" s="42">
        <v>68847</v>
      </c>
      <c r="AD252" s="42">
        <v>69511</v>
      </c>
      <c r="AE252" s="42">
        <v>70181</v>
      </c>
      <c r="AF252" s="42">
        <v>70858</v>
      </c>
    </row>
    <row r="253" spans="1:32" s="3" customFormat="1">
      <c r="A253" s="15" t="s">
        <v>65</v>
      </c>
      <c r="B253" s="42">
        <v>45247</v>
      </c>
      <c r="C253" s="42">
        <v>45578</v>
      </c>
      <c r="D253" s="42">
        <v>45805</v>
      </c>
      <c r="E253" s="42">
        <v>45987</v>
      </c>
      <c r="F253" s="42">
        <v>46232</v>
      </c>
      <c r="G253" s="42">
        <v>46972</v>
      </c>
      <c r="H253" s="42">
        <v>47509</v>
      </c>
      <c r="I253" s="42">
        <v>48434</v>
      </c>
      <c r="J253" s="42">
        <v>49394</v>
      </c>
      <c r="K253" s="42">
        <v>50320</v>
      </c>
      <c r="L253" s="42">
        <v>51282</v>
      </c>
      <c r="M253" s="42">
        <v>52206</v>
      </c>
      <c r="N253" s="42">
        <v>53167</v>
      </c>
      <c r="O253" s="42">
        <v>54092</v>
      </c>
      <c r="P253" s="42">
        <v>55053</v>
      </c>
      <c r="Q253" s="42">
        <v>55979</v>
      </c>
      <c r="R253" s="42">
        <v>56938</v>
      </c>
      <c r="S253" s="42">
        <v>57864</v>
      </c>
      <c r="T253" s="42">
        <v>58383</v>
      </c>
      <c r="U253" s="42">
        <v>58907</v>
      </c>
      <c r="V253" s="42">
        <v>59435</v>
      </c>
      <c r="W253" s="42">
        <v>59969</v>
      </c>
      <c r="X253" s="42">
        <v>60507</v>
      </c>
      <c r="Y253" s="42">
        <v>61052</v>
      </c>
      <c r="Z253" s="42">
        <v>61638</v>
      </c>
      <c r="AA253" s="42">
        <v>62189</v>
      </c>
      <c r="AB253" s="42">
        <v>62766</v>
      </c>
      <c r="AC253" s="42">
        <v>63349</v>
      </c>
      <c r="AD253" s="42">
        <v>63937</v>
      </c>
      <c r="AE253" s="42">
        <v>64531</v>
      </c>
      <c r="AF253" s="42">
        <v>65131</v>
      </c>
    </row>
    <row r="254" spans="1:32" s="3" customFormat="1">
      <c r="A254" s="15" t="s">
        <v>66</v>
      </c>
      <c r="B254" s="42">
        <v>43556</v>
      </c>
      <c r="C254" s="42">
        <v>43732</v>
      </c>
      <c r="D254" s="42">
        <v>43996</v>
      </c>
      <c r="E254" s="42">
        <v>44214</v>
      </c>
      <c r="F254" s="42">
        <v>44491</v>
      </c>
      <c r="G254" s="42">
        <v>44699</v>
      </c>
      <c r="H254" s="42">
        <v>45656</v>
      </c>
      <c r="I254" s="42">
        <v>46580</v>
      </c>
      <c r="J254" s="42">
        <v>47536</v>
      </c>
      <c r="K254" s="42">
        <v>48459</v>
      </c>
      <c r="L254" s="42">
        <v>49417</v>
      </c>
      <c r="M254" s="42">
        <v>50339</v>
      </c>
      <c r="N254" s="42">
        <v>51297</v>
      </c>
      <c r="O254" s="42">
        <v>52220</v>
      </c>
      <c r="P254" s="42">
        <v>53177</v>
      </c>
      <c r="Q254" s="42">
        <v>54100</v>
      </c>
      <c r="R254" s="42">
        <v>55057</v>
      </c>
      <c r="S254" s="42">
        <v>55980</v>
      </c>
      <c r="T254" s="42">
        <v>56480</v>
      </c>
      <c r="U254" s="42">
        <v>56984</v>
      </c>
      <c r="V254" s="42">
        <v>57496</v>
      </c>
      <c r="W254" s="42">
        <v>58009</v>
      </c>
      <c r="X254" s="42">
        <v>58530</v>
      </c>
      <c r="Y254" s="42">
        <v>59234</v>
      </c>
      <c r="Z254" s="42">
        <v>59801</v>
      </c>
      <c r="AA254" s="42">
        <v>60374</v>
      </c>
      <c r="AB254" s="42">
        <v>60953</v>
      </c>
      <c r="AC254" s="42">
        <v>61537</v>
      </c>
      <c r="AD254" s="42">
        <v>62128</v>
      </c>
      <c r="AE254" s="42">
        <v>62724</v>
      </c>
      <c r="AF254" s="42">
        <v>63326</v>
      </c>
    </row>
    <row r="255" spans="1:32" s="23" customFormat="1" ht="18" thickBot="1">
      <c r="A255" s="25"/>
      <c r="B255" s="24" t="s">
        <v>36</v>
      </c>
      <c r="C255" s="24" t="s">
        <v>127</v>
      </c>
    </row>
    <row r="256" spans="1:32" s="3" customFormat="1" ht="13.5" thickTop="1">
      <c r="A256" s="15" t="s">
        <v>62</v>
      </c>
      <c r="B256" s="61">
        <v>57143.22</v>
      </c>
      <c r="C256" s="61">
        <v>57709.34</v>
      </c>
      <c r="D256" s="61">
        <v>58071.78</v>
      </c>
      <c r="E256" s="61">
        <v>58413.42</v>
      </c>
      <c r="F256" s="61">
        <v>58787.91</v>
      </c>
      <c r="G256" s="61">
        <v>59107.65</v>
      </c>
      <c r="H256" s="61">
        <v>60491.73</v>
      </c>
      <c r="I256" s="61">
        <v>61878</v>
      </c>
      <c r="J256" s="61">
        <v>63263.18</v>
      </c>
      <c r="K256" s="61">
        <v>64648.35</v>
      </c>
      <c r="L256" s="61">
        <v>66034.62</v>
      </c>
      <c r="M256" s="61">
        <v>67418.7</v>
      </c>
      <c r="N256" s="61">
        <v>68804.97</v>
      </c>
      <c r="O256" s="61">
        <v>70190.149999999994</v>
      </c>
      <c r="P256" s="61">
        <v>71575.320000000007</v>
      </c>
      <c r="Q256" s="61">
        <v>72961.59</v>
      </c>
      <c r="R256" s="61">
        <v>74346.77</v>
      </c>
      <c r="S256" s="61">
        <v>75731.94</v>
      </c>
      <c r="T256" s="61">
        <v>76433.84</v>
      </c>
      <c r="U256" s="61">
        <v>77141.210000000006</v>
      </c>
      <c r="V256" s="61">
        <v>77857.34</v>
      </c>
      <c r="W256" s="61">
        <v>78580.039999999994</v>
      </c>
      <c r="X256" s="61">
        <v>79310.399999999994</v>
      </c>
      <c r="Y256" s="61">
        <v>80047.34</v>
      </c>
      <c r="Z256" s="61">
        <v>80791.740000000005</v>
      </c>
      <c r="AA256" s="61">
        <v>81543.679999999993</v>
      </c>
      <c r="AB256" s="61">
        <v>82302.98</v>
      </c>
      <c r="AC256" s="61">
        <v>83069.649999999994</v>
      </c>
      <c r="AD256" s="61">
        <v>83843.7</v>
      </c>
      <c r="AE256" s="61">
        <v>84625.12</v>
      </c>
      <c r="AF256" s="61">
        <v>85413.91</v>
      </c>
    </row>
    <row r="257" spans="1:32" s="3" customFormat="1">
      <c r="A257" s="15" t="s">
        <v>63</v>
      </c>
      <c r="B257" s="61">
        <v>53310.720000000001</v>
      </c>
      <c r="C257" s="61">
        <v>53570.239999999998</v>
      </c>
      <c r="D257" s="61">
        <v>53652.36</v>
      </c>
      <c r="E257" s="61">
        <v>53727.92</v>
      </c>
      <c r="F257" s="61">
        <v>53838.51</v>
      </c>
      <c r="G257" s="61">
        <v>53911.88</v>
      </c>
      <c r="H257" s="61">
        <v>54951.03</v>
      </c>
      <c r="I257" s="61">
        <v>55989.09</v>
      </c>
      <c r="J257" s="61">
        <v>57028.25</v>
      </c>
      <c r="K257" s="61">
        <v>58068.5</v>
      </c>
      <c r="L257" s="61">
        <v>59107.65</v>
      </c>
      <c r="M257" s="61">
        <v>60145.71</v>
      </c>
      <c r="N257" s="61">
        <v>61184.87</v>
      </c>
      <c r="O257" s="61">
        <v>62224.02</v>
      </c>
      <c r="P257" s="61">
        <v>63263.18</v>
      </c>
      <c r="Q257" s="61">
        <v>64302.33</v>
      </c>
      <c r="R257" s="61">
        <v>65341.49</v>
      </c>
      <c r="S257" s="61">
        <v>66379.55</v>
      </c>
      <c r="T257" s="61">
        <v>66988.37</v>
      </c>
      <c r="U257" s="61">
        <v>67602.66</v>
      </c>
      <c r="V257" s="61">
        <v>68222.429999999993</v>
      </c>
      <c r="W257" s="61">
        <v>68847.679999999993</v>
      </c>
      <c r="X257" s="61">
        <v>69480.59</v>
      </c>
      <c r="Y257" s="61">
        <v>70120.070000000007</v>
      </c>
      <c r="Z257" s="61">
        <v>70764.77</v>
      </c>
      <c r="AA257" s="61">
        <v>71415.960000000006</v>
      </c>
      <c r="AB257" s="61">
        <v>72073.279999999999</v>
      </c>
      <c r="AC257" s="61">
        <v>72736.75</v>
      </c>
      <c r="AD257" s="61">
        <v>73406.36</v>
      </c>
      <c r="AE257" s="61">
        <v>74082.12</v>
      </c>
      <c r="AF257" s="61">
        <v>74764.009999999995</v>
      </c>
    </row>
    <row r="258" spans="1:32" s="3" customFormat="1">
      <c r="A258" s="15" t="s">
        <v>64</v>
      </c>
      <c r="B258" s="61">
        <v>49478.22</v>
      </c>
      <c r="C258" s="61">
        <v>49807.82</v>
      </c>
      <c r="D258" s="61">
        <v>49969.88</v>
      </c>
      <c r="E258" s="61">
        <v>50122.080000000002</v>
      </c>
      <c r="F258" s="61">
        <v>50304.95</v>
      </c>
      <c r="G258" s="61">
        <v>50448.39</v>
      </c>
      <c r="H258" s="61">
        <v>51487.55</v>
      </c>
      <c r="I258" s="61">
        <v>52525.61</v>
      </c>
      <c r="J258" s="61">
        <v>53564.76</v>
      </c>
      <c r="K258" s="61">
        <v>54603.92</v>
      </c>
      <c r="L258" s="61">
        <v>55644.17</v>
      </c>
      <c r="M258" s="61">
        <v>56682.23</v>
      </c>
      <c r="N258" s="61">
        <v>57721.38</v>
      </c>
      <c r="O258" s="61">
        <v>58760.54</v>
      </c>
      <c r="P258" s="61">
        <v>59798.6</v>
      </c>
      <c r="Q258" s="61">
        <v>60838.85</v>
      </c>
      <c r="R258" s="61">
        <v>61878</v>
      </c>
      <c r="S258" s="61">
        <v>62916.06</v>
      </c>
      <c r="T258" s="61">
        <v>63489.84</v>
      </c>
      <c r="U258" s="61">
        <v>64069.1</v>
      </c>
      <c r="V258" s="61">
        <v>64653.83</v>
      </c>
      <c r="W258" s="61">
        <v>65244.03</v>
      </c>
      <c r="X258" s="61">
        <v>65840.81</v>
      </c>
      <c r="Y258" s="61">
        <v>66444.149999999994</v>
      </c>
      <c r="Z258" s="61">
        <v>67054.27</v>
      </c>
      <c r="AA258" s="61">
        <v>67672.28</v>
      </c>
      <c r="AB258" s="61">
        <v>68297.66</v>
      </c>
      <c r="AC258" s="61">
        <v>68930.41</v>
      </c>
      <c r="AD258" s="61">
        <v>69570.53</v>
      </c>
      <c r="AE258" s="61">
        <v>70218.03</v>
      </c>
      <c r="AF258" s="61">
        <v>70872.899999999994</v>
      </c>
    </row>
    <row r="259" spans="1:32" s="3" customFormat="1">
      <c r="A259" s="15" t="s">
        <v>65</v>
      </c>
      <c r="B259" s="61">
        <v>45645.72</v>
      </c>
      <c r="C259" s="61">
        <v>45932.61</v>
      </c>
      <c r="D259" s="61">
        <v>46103.43</v>
      </c>
      <c r="E259" s="61">
        <v>46227.17</v>
      </c>
      <c r="F259" s="61">
        <v>46416.6</v>
      </c>
      <c r="G259" s="61">
        <v>46534.86</v>
      </c>
      <c r="H259" s="61">
        <v>47503.94</v>
      </c>
      <c r="I259" s="61">
        <v>48439.07</v>
      </c>
      <c r="J259" s="61">
        <v>49408.14</v>
      </c>
      <c r="K259" s="61">
        <v>50343.27</v>
      </c>
      <c r="L259" s="61">
        <v>51314.54</v>
      </c>
      <c r="M259" s="61">
        <v>52248.57</v>
      </c>
      <c r="N259" s="61">
        <v>53218.74</v>
      </c>
      <c r="O259" s="61">
        <v>54153.87</v>
      </c>
      <c r="P259" s="61">
        <v>55124.04</v>
      </c>
      <c r="Q259" s="61">
        <v>56059.17</v>
      </c>
      <c r="R259" s="61">
        <v>57028.25</v>
      </c>
      <c r="S259" s="61">
        <v>57963.38</v>
      </c>
      <c r="T259" s="61">
        <v>58487.88</v>
      </c>
      <c r="U259" s="61">
        <v>59016.77</v>
      </c>
      <c r="V259" s="61">
        <v>59551.13</v>
      </c>
      <c r="W259" s="61">
        <v>60089.87</v>
      </c>
      <c r="X259" s="61">
        <v>60634.080000000002</v>
      </c>
      <c r="Y259" s="61">
        <v>61184.87</v>
      </c>
      <c r="Z259" s="61">
        <v>61741.61</v>
      </c>
      <c r="AA259" s="61">
        <v>62304.33</v>
      </c>
      <c r="AB259" s="61">
        <v>62873.19</v>
      </c>
      <c r="AC259" s="61">
        <v>63448.2</v>
      </c>
      <c r="AD259" s="61">
        <v>64029.34</v>
      </c>
      <c r="AE259" s="61">
        <v>64616.639999999999</v>
      </c>
      <c r="AF259" s="61">
        <v>65210.07</v>
      </c>
    </row>
    <row r="260" spans="1:32" s="3" customFormat="1">
      <c r="A260" s="15" t="s">
        <v>66</v>
      </c>
      <c r="B260" s="61">
        <v>43920</v>
      </c>
      <c r="C260" s="61">
        <v>44050.31</v>
      </c>
      <c r="D260" s="61">
        <v>44262.74</v>
      </c>
      <c r="E260" s="61">
        <v>44425.89</v>
      </c>
      <c r="F260" s="61">
        <v>44650.37</v>
      </c>
      <c r="G260" s="61">
        <v>44802.57</v>
      </c>
      <c r="H260" s="61">
        <v>45771.65</v>
      </c>
      <c r="I260" s="61">
        <v>46707.87</v>
      </c>
      <c r="J260" s="61">
        <v>47676.95</v>
      </c>
      <c r="K260" s="61">
        <v>48612.08</v>
      </c>
      <c r="L260" s="61">
        <v>49582.25</v>
      </c>
      <c r="M260" s="61">
        <v>50516.28</v>
      </c>
      <c r="N260" s="61">
        <v>51487.55</v>
      </c>
      <c r="O260" s="61">
        <v>52422.68</v>
      </c>
      <c r="P260" s="61">
        <v>53391.75</v>
      </c>
      <c r="Q260" s="61">
        <v>54326.879999999997</v>
      </c>
      <c r="R260" s="61">
        <v>55297.05</v>
      </c>
      <c r="S260" s="61">
        <v>56232.18</v>
      </c>
      <c r="T260" s="61">
        <v>56738.07</v>
      </c>
      <c r="U260" s="61">
        <v>57249.440000000002</v>
      </c>
      <c r="V260" s="61">
        <v>57767.37</v>
      </c>
      <c r="W260" s="61">
        <v>58287.5</v>
      </c>
      <c r="X260" s="61">
        <v>58815.29</v>
      </c>
      <c r="Y260" s="61">
        <v>59347.46</v>
      </c>
      <c r="Z260" s="61">
        <v>59883.9</v>
      </c>
      <c r="AA260" s="61">
        <v>60425.73</v>
      </c>
      <c r="AB260" s="61">
        <v>60972.480000000003</v>
      </c>
      <c r="AC260" s="61">
        <v>61524.14</v>
      </c>
      <c r="AD260" s="61">
        <v>62080.71</v>
      </c>
      <c r="AE260" s="61">
        <v>62642.2</v>
      </c>
      <c r="AF260" s="61">
        <v>63208.61</v>
      </c>
    </row>
    <row r="261" spans="1:32" s="23" customFormat="1" ht="18" thickBot="1">
      <c r="A261" s="25"/>
      <c r="B261" s="24">
        <v>3101</v>
      </c>
      <c r="C261" s="24" t="s">
        <v>128</v>
      </c>
    </row>
    <row r="262" spans="1:32" s="3" customFormat="1" ht="13.5" thickTop="1">
      <c r="A262" s="15" t="s">
        <v>62</v>
      </c>
      <c r="B262" s="42">
        <v>54576</v>
      </c>
      <c r="C262" s="42">
        <v>55093</v>
      </c>
      <c r="D262" s="42">
        <v>55424</v>
      </c>
      <c r="E262" s="42">
        <v>55736</v>
      </c>
      <c r="F262" s="42">
        <v>56078</v>
      </c>
      <c r="G262" s="42">
        <v>56370</v>
      </c>
      <c r="H262" s="42">
        <v>57634</v>
      </c>
      <c r="I262" s="42">
        <v>58900</v>
      </c>
      <c r="J262" s="42">
        <v>60165</v>
      </c>
      <c r="K262" s="42">
        <v>61430</v>
      </c>
      <c r="L262" s="42">
        <v>62696</v>
      </c>
      <c r="M262" s="42">
        <v>63960</v>
      </c>
      <c r="N262" s="42">
        <v>65226</v>
      </c>
      <c r="O262" s="42">
        <v>66491</v>
      </c>
      <c r="P262" s="42">
        <v>67756</v>
      </c>
      <c r="Q262" s="42">
        <v>69022</v>
      </c>
      <c r="R262" s="42">
        <v>70287</v>
      </c>
      <c r="S262" s="42">
        <v>71552</v>
      </c>
      <c r="T262" s="42">
        <v>72193</v>
      </c>
      <c r="U262" s="42">
        <v>72839</v>
      </c>
      <c r="V262" s="42">
        <v>73493</v>
      </c>
      <c r="W262" s="42">
        <v>74153</v>
      </c>
      <c r="X262" s="42">
        <v>74820</v>
      </c>
      <c r="Y262" s="42">
        <v>75493</v>
      </c>
      <c r="Z262" s="5"/>
      <c r="AA262" s="5"/>
      <c r="AB262" s="5"/>
      <c r="AC262" s="5"/>
      <c r="AD262" s="5"/>
      <c r="AE262" s="5"/>
      <c r="AF262" s="5"/>
    </row>
    <row r="263" spans="1:32" s="3" customFormat="1">
      <c r="A263" s="15" t="s">
        <v>63</v>
      </c>
      <c r="B263" s="42">
        <v>51076</v>
      </c>
      <c r="C263" s="42">
        <v>51313</v>
      </c>
      <c r="D263" s="42">
        <v>51388</v>
      </c>
      <c r="E263" s="42">
        <v>51457</v>
      </c>
      <c r="F263" s="42">
        <v>51558</v>
      </c>
      <c r="G263" s="42">
        <v>51625</v>
      </c>
      <c r="H263" s="42">
        <v>52574</v>
      </c>
      <c r="I263" s="42">
        <v>53522</v>
      </c>
      <c r="J263" s="42">
        <v>54471</v>
      </c>
      <c r="K263" s="42">
        <v>55421</v>
      </c>
      <c r="L263" s="42">
        <v>56370</v>
      </c>
      <c r="M263" s="42">
        <v>57318</v>
      </c>
      <c r="N263" s="42">
        <v>58267</v>
      </c>
      <c r="O263" s="42">
        <v>59216</v>
      </c>
      <c r="P263" s="42">
        <v>60165</v>
      </c>
      <c r="Q263" s="42">
        <v>61114</v>
      </c>
      <c r="R263" s="42">
        <v>62063</v>
      </c>
      <c r="S263" s="42">
        <v>63011</v>
      </c>
      <c r="T263" s="42">
        <v>63567</v>
      </c>
      <c r="U263" s="42">
        <v>64128</v>
      </c>
      <c r="V263" s="62">
        <v>64694</v>
      </c>
      <c r="W263" s="62">
        <v>65265</v>
      </c>
      <c r="X263" s="42">
        <v>65843</v>
      </c>
      <c r="Y263" s="42">
        <v>66427</v>
      </c>
      <c r="Z263" s="5"/>
      <c r="AA263" s="5"/>
      <c r="AB263" s="5"/>
      <c r="AC263" s="5"/>
      <c r="AD263" s="5"/>
      <c r="AE263" s="5"/>
      <c r="AF263" s="5"/>
    </row>
    <row r="264" spans="1:32" s="3" customFormat="1">
      <c r="A264" s="15" t="s">
        <v>64</v>
      </c>
      <c r="B264" s="42">
        <v>47576</v>
      </c>
      <c r="C264" s="42">
        <v>47877</v>
      </c>
      <c r="D264" s="42">
        <v>48025</v>
      </c>
      <c r="E264" s="42">
        <v>48164</v>
      </c>
      <c r="F264" s="42">
        <v>48331</v>
      </c>
      <c r="G264" s="42">
        <v>48462</v>
      </c>
      <c r="H264" s="42">
        <v>49411</v>
      </c>
      <c r="I264" s="42">
        <v>50359</v>
      </c>
      <c r="J264" s="42">
        <v>51308</v>
      </c>
      <c r="K264" s="42">
        <v>52257</v>
      </c>
      <c r="L264" s="42">
        <v>53207</v>
      </c>
      <c r="M264" s="42">
        <v>54155</v>
      </c>
      <c r="N264" s="42">
        <v>55104</v>
      </c>
      <c r="O264" s="42">
        <v>56053</v>
      </c>
      <c r="P264" s="42">
        <v>57001</v>
      </c>
      <c r="Q264" s="42">
        <v>57951</v>
      </c>
      <c r="R264" s="42">
        <v>58900</v>
      </c>
      <c r="S264" s="42">
        <v>59848</v>
      </c>
      <c r="T264" s="42">
        <v>60372</v>
      </c>
      <c r="U264" s="42">
        <v>60901</v>
      </c>
      <c r="V264" s="42">
        <v>61435</v>
      </c>
      <c r="W264" s="42">
        <v>61974</v>
      </c>
      <c r="X264" s="42">
        <v>62519</v>
      </c>
      <c r="Y264" s="42">
        <v>63070</v>
      </c>
      <c r="Z264" s="5"/>
      <c r="AA264" s="5"/>
      <c r="AB264" s="5"/>
      <c r="AC264" s="5"/>
      <c r="AD264" s="5"/>
      <c r="AE264" s="5"/>
      <c r="AF264" s="5"/>
    </row>
    <row r="265" spans="1:32" s="3" customFormat="1">
      <c r="A265" s="15" t="s">
        <v>65</v>
      </c>
      <c r="B265" s="42">
        <v>44076</v>
      </c>
      <c r="C265" s="42">
        <v>44338</v>
      </c>
      <c r="D265" s="42">
        <v>44494</v>
      </c>
      <c r="E265" s="42">
        <v>44607</v>
      </c>
      <c r="F265" s="42">
        <v>44780</v>
      </c>
      <c r="G265" s="42">
        <v>44888</v>
      </c>
      <c r="H265" s="42">
        <v>45773</v>
      </c>
      <c r="I265" s="42">
        <v>46627</v>
      </c>
      <c r="J265" s="42">
        <v>47512</v>
      </c>
      <c r="K265" s="42">
        <v>48366</v>
      </c>
      <c r="L265" s="42">
        <v>49253</v>
      </c>
      <c r="M265" s="42">
        <v>50106</v>
      </c>
      <c r="N265" s="42">
        <v>50992</v>
      </c>
      <c r="O265" s="42">
        <v>51846</v>
      </c>
      <c r="P265" s="42">
        <v>52732</v>
      </c>
      <c r="Q265" s="42">
        <v>53586</v>
      </c>
      <c r="R265" s="42">
        <v>54471</v>
      </c>
      <c r="S265" s="42">
        <v>55325</v>
      </c>
      <c r="T265" s="42">
        <v>55804</v>
      </c>
      <c r="U265" s="42">
        <v>56287</v>
      </c>
      <c r="V265" s="42">
        <v>56775</v>
      </c>
      <c r="W265" s="42">
        <v>57268</v>
      </c>
      <c r="X265" s="42">
        <v>57764</v>
      </c>
      <c r="Y265" s="42">
        <v>58267</v>
      </c>
      <c r="Z265" s="5"/>
      <c r="AA265" s="5"/>
      <c r="AB265" s="5"/>
      <c r="AC265" s="5"/>
      <c r="AD265" s="5"/>
      <c r="AE265" s="5"/>
      <c r="AF265" s="5"/>
    </row>
    <row r="266" spans="1:32" s="3" customFormat="1">
      <c r="A266" s="15" t="s">
        <v>66</v>
      </c>
      <c r="B266" s="42">
        <v>42500</v>
      </c>
      <c r="C266" s="42">
        <v>42619</v>
      </c>
      <c r="D266" s="42">
        <v>42813</v>
      </c>
      <c r="E266" s="42">
        <v>42962</v>
      </c>
      <c r="F266" s="42">
        <v>43167</v>
      </c>
      <c r="G266" s="42">
        <v>43306</v>
      </c>
      <c r="H266" s="42">
        <v>44191</v>
      </c>
      <c r="I266" s="42">
        <v>45046</v>
      </c>
      <c r="J266" s="42">
        <v>45931</v>
      </c>
      <c r="K266" s="42">
        <v>46785</v>
      </c>
      <c r="L266" s="42">
        <v>47671</v>
      </c>
      <c r="M266" s="42">
        <v>48524</v>
      </c>
      <c r="N266" s="42">
        <v>49411</v>
      </c>
      <c r="O266" s="42">
        <v>50265</v>
      </c>
      <c r="P266" s="42">
        <v>51150</v>
      </c>
      <c r="Q266" s="42">
        <v>52004</v>
      </c>
      <c r="R266" s="42">
        <v>52890</v>
      </c>
      <c r="S266" s="42">
        <v>53744</v>
      </c>
      <c r="T266" s="42">
        <v>54206</v>
      </c>
      <c r="U266" s="42">
        <v>54673</v>
      </c>
      <c r="V266" s="42">
        <v>55146</v>
      </c>
      <c r="W266" s="42">
        <v>55621</v>
      </c>
      <c r="X266" s="42">
        <v>56103</v>
      </c>
      <c r="Y266" s="42">
        <v>56589</v>
      </c>
      <c r="Z266" s="5"/>
      <c r="AA266" s="5"/>
      <c r="AB266" s="5"/>
      <c r="AC266" s="5"/>
      <c r="AD266" s="5"/>
      <c r="AE266" s="5"/>
      <c r="AF266" s="5"/>
    </row>
    <row r="267" spans="1:32" s="23" customFormat="1" ht="18" thickBot="1">
      <c r="A267" s="25"/>
      <c r="B267" s="24" t="s">
        <v>37</v>
      </c>
      <c r="C267" s="24" t="s">
        <v>115</v>
      </c>
    </row>
    <row r="268" spans="1:32" s="3" customFormat="1" ht="13.5" thickTop="1">
      <c r="A268" s="15" t="s">
        <v>62</v>
      </c>
      <c r="B268" s="42">
        <v>58555</v>
      </c>
      <c r="C268" s="42">
        <v>59396</v>
      </c>
      <c r="D268" s="42">
        <v>60249</v>
      </c>
      <c r="E268" s="42">
        <v>61116</v>
      </c>
      <c r="F268" s="42">
        <v>61995</v>
      </c>
      <c r="G268" s="42">
        <v>63793</v>
      </c>
      <c r="H268" s="42">
        <v>63793</v>
      </c>
      <c r="I268" s="42">
        <v>64712</v>
      </c>
      <c r="J268" s="42">
        <v>65646</v>
      </c>
      <c r="K268" s="42">
        <v>66593</v>
      </c>
      <c r="L268" s="42">
        <v>68530</v>
      </c>
      <c r="M268" s="42">
        <v>68530</v>
      </c>
      <c r="N268" s="42">
        <v>69520</v>
      </c>
      <c r="O268" s="42">
        <v>70526</v>
      </c>
      <c r="P268" s="42">
        <v>71546</v>
      </c>
      <c r="Q268" s="42">
        <v>73633</v>
      </c>
      <c r="R268" s="42">
        <v>73633</v>
      </c>
      <c r="S268" s="42">
        <v>74700</v>
      </c>
      <c r="T268" s="42">
        <v>75783</v>
      </c>
      <c r="U268" s="42">
        <v>76882</v>
      </c>
      <c r="V268" s="42">
        <v>79130</v>
      </c>
      <c r="W268" s="42">
        <v>79130</v>
      </c>
      <c r="X268" s="42">
        <v>80280</v>
      </c>
      <c r="Y268" s="42">
        <v>81447</v>
      </c>
      <c r="Z268" s="42">
        <v>82236</v>
      </c>
      <c r="AA268" s="42">
        <v>83839</v>
      </c>
      <c r="AB268" s="42">
        <v>83839</v>
      </c>
      <c r="AC268" s="42">
        <v>84652</v>
      </c>
      <c r="AD268" s="42">
        <v>85474</v>
      </c>
      <c r="AE268" s="42">
        <v>86303</v>
      </c>
      <c r="AF268" s="42">
        <v>87988</v>
      </c>
    </row>
    <row r="269" spans="1:32" s="3" customFormat="1">
      <c r="A269" s="15" t="s">
        <v>63</v>
      </c>
      <c r="B269" s="42">
        <v>53000</v>
      </c>
      <c r="C269" s="42">
        <v>53758</v>
      </c>
      <c r="D269" s="42">
        <v>54526</v>
      </c>
      <c r="E269" s="42">
        <v>55307</v>
      </c>
      <c r="F269" s="42">
        <v>56099</v>
      </c>
      <c r="G269" s="42">
        <v>57719</v>
      </c>
      <c r="H269" s="42">
        <v>57719</v>
      </c>
      <c r="I269" s="42">
        <v>58547</v>
      </c>
      <c r="J269" s="42">
        <v>59388</v>
      </c>
      <c r="K269" s="42">
        <v>60241</v>
      </c>
      <c r="L269" s="42">
        <v>61986</v>
      </c>
      <c r="M269" s="42">
        <v>61986</v>
      </c>
      <c r="N269" s="42">
        <v>62879</v>
      </c>
      <c r="O269" s="42">
        <v>63784</v>
      </c>
      <c r="P269" s="42">
        <v>64704</v>
      </c>
      <c r="Q269" s="42">
        <v>66584</v>
      </c>
      <c r="R269" s="42">
        <v>66584</v>
      </c>
      <c r="S269" s="42">
        <v>67545</v>
      </c>
      <c r="T269" s="42">
        <v>68521</v>
      </c>
      <c r="U269" s="42">
        <v>69511</v>
      </c>
      <c r="V269" s="42">
        <v>71536</v>
      </c>
      <c r="W269" s="42">
        <v>71536</v>
      </c>
      <c r="X269" s="42">
        <v>72572</v>
      </c>
      <c r="Y269" s="42">
        <v>73623</v>
      </c>
      <c r="Z269" s="42">
        <v>74334</v>
      </c>
      <c r="AA269" s="42">
        <v>75778</v>
      </c>
      <c r="AB269" s="42">
        <v>75778</v>
      </c>
      <c r="AC269" s="42">
        <v>76511</v>
      </c>
      <c r="AD269" s="42">
        <v>77251</v>
      </c>
      <c r="AE269" s="42">
        <v>77999</v>
      </c>
      <c r="AF269" s="42">
        <v>79516</v>
      </c>
    </row>
    <row r="270" spans="1:32" s="3" customFormat="1">
      <c r="A270" s="15" t="s">
        <v>64</v>
      </c>
      <c r="B270" s="42">
        <v>49465</v>
      </c>
      <c r="C270" s="42">
        <v>50169</v>
      </c>
      <c r="D270" s="42">
        <v>50885</v>
      </c>
      <c r="E270" s="42">
        <v>51610</v>
      </c>
      <c r="F270" s="42">
        <v>52347</v>
      </c>
      <c r="G270" s="42">
        <v>53854</v>
      </c>
      <c r="H270" s="42">
        <v>53854</v>
      </c>
      <c r="I270" s="42">
        <v>54624</v>
      </c>
      <c r="J270" s="42">
        <v>55406</v>
      </c>
      <c r="K270" s="42">
        <v>56199</v>
      </c>
      <c r="L270" s="42">
        <v>57822</v>
      </c>
      <c r="M270" s="42">
        <v>57822</v>
      </c>
      <c r="N270" s="42">
        <v>58652</v>
      </c>
      <c r="O270" s="42">
        <v>59494</v>
      </c>
      <c r="P270" s="42">
        <v>60349</v>
      </c>
      <c r="Q270" s="42">
        <v>62098</v>
      </c>
      <c r="R270" s="42">
        <v>62098</v>
      </c>
      <c r="S270" s="42">
        <v>62992</v>
      </c>
      <c r="T270" s="42">
        <v>63899</v>
      </c>
      <c r="U270" s="42">
        <v>64820</v>
      </c>
      <c r="V270" s="42">
        <v>66704</v>
      </c>
      <c r="W270" s="42">
        <v>66704</v>
      </c>
      <c r="X270" s="42">
        <v>67667</v>
      </c>
      <c r="Y270" s="42">
        <v>68644</v>
      </c>
      <c r="Z270" s="42">
        <v>69306</v>
      </c>
      <c r="AA270" s="42">
        <v>70649</v>
      </c>
      <c r="AB270" s="42">
        <v>70649</v>
      </c>
      <c r="AC270" s="42">
        <v>71330</v>
      </c>
      <c r="AD270" s="42">
        <v>72018</v>
      </c>
      <c r="AE270" s="42">
        <v>72714</v>
      </c>
      <c r="AF270" s="42">
        <v>74125</v>
      </c>
    </row>
    <row r="271" spans="1:32" s="3" customFormat="1">
      <c r="A271" s="15" t="s">
        <v>65</v>
      </c>
      <c r="B271" s="42">
        <v>45930</v>
      </c>
      <c r="C271" s="42">
        <v>46581</v>
      </c>
      <c r="D271" s="42">
        <v>47243</v>
      </c>
      <c r="E271" s="42">
        <v>47914</v>
      </c>
      <c r="F271" s="42">
        <v>48595</v>
      </c>
      <c r="G271" s="42">
        <v>49988</v>
      </c>
      <c r="H271" s="42">
        <v>49988</v>
      </c>
      <c r="I271" s="42">
        <v>50701</v>
      </c>
      <c r="J271" s="42">
        <v>51424</v>
      </c>
      <c r="K271" s="42">
        <v>52157</v>
      </c>
      <c r="L271" s="42">
        <v>53658</v>
      </c>
      <c r="M271" s="42">
        <v>53658</v>
      </c>
      <c r="N271" s="42">
        <v>54426</v>
      </c>
      <c r="O271" s="42">
        <v>55205</v>
      </c>
      <c r="P271" s="42">
        <v>55995</v>
      </c>
      <c r="Q271" s="42">
        <v>57612</v>
      </c>
      <c r="R271" s="42">
        <v>57612</v>
      </c>
      <c r="S271" s="42">
        <v>58439</v>
      </c>
      <c r="T271" s="42">
        <v>59278</v>
      </c>
      <c r="U271" s="42">
        <v>60129</v>
      </c>
      <c r="V271" s="42">
        <v>61871</v>
      </c>
      <c r="W271" s="42">
        <v>61871</v>
      </c>
      <c r="X271" s="42">
        <v>62762</v>
      </c>
      <c r="Y271" s="42">
        <v>63666</v>
      </c>
      <c r="Z271" s="42">
        <v>64277</v>
      </c>
      <c r="AA271" s="42">
        <v>65519</v>
      </c>
      <c r="AB271" s="42">
        <v>65519</v>
      </c>
      <c r="AC271" s="42">
        <v>66149</v>
      </c>
      <c r="AD271" s="42">
        <v>66786</v>
      </c>
      <c r="AE271" s="42">
        <v>67429</v>
      </c>
      <c r="AF271" s="42">
        <v>68734</v>
      </c>
    </row>
    <row r="272" spans="1:32" s="3" customFormat="1">
      <c r="A272" s="15" t="s">
        <v>66</v>
      </c>
      <c r="B272" s="42">
        <v>43910</v>
      </c>
      <c r="C272" s="42">
        <v>44531</v>
      </c>
      <c r="D272" s="42">
        <v>45162</v>
      </c>
      <c r="E272" s="42">
        <v>45802</v>
      </c>
      <c r="F272" s="42">
        <v>46451</v>
      </c>
      <c r="G272" s="42">
        <v>47779</v>
      </c>
      <c r="H272" s="42">
        <v>47779</v>
      </c>
      <c r="I272" s="42">
        <v>48459</v>
      </c>
      <c r="J272" s="42">
        <v>49148</v>
      </c>
      <c r="K272" s="42">
        <v>49848</v>
      </c>
      <c r="L272" s="42">
        <v>51279</v>
      </c>
      <c r="M272" s="42">
        <v>51279</v>
      </c>
      <c r="N272" s="42">
        <v>52011</v>
      </c>
      <c r="O272" s="42">
        <v>52753</v>
      </c>
      <c r="P272" s="42">
        <v>53507</v>
      </c>
      <c r="Q272" s="42">
        <v>55049</v>
      </c>
      <c r="R272" s="42">
        <v>55049</v>
      </c>
      <c r="S272" s="42">
        <v>55837</v>
      </c>
      <c r="T272" s="42">
        <v>56637</v>
      </c>
      <c r="U272" s="42">
        <v>57449</v>
      </c>
      <c r="V272" s="42">
        <v>59110</v>
      </c>
      <c r="W272" s="42">
        <v>59110</v>
      </c>
      <c r="X272" s="42">
        <v>59959</v>
      </c>
      <c r="Y272" s="42">
        <v>60821</v>
      </c>
      <c r="Z272" s="42">
        <v>61404</v>
      </c>
      <c r="AA272" s="42">
        <v>62588</v>
      </c>
      <c r="AB272" s="42">
        <v>62588</v>
      </c>
      <c r="AC272" s="42">
        <v>63189</v>
      </c>
      <c r="AD272" s="42">
        <v>63796</v>
      </c>
      <c r="AE272" s="42">
        <v>64409</v>
      </c>
      <c r="AF272" s="42">
        <v>65653</v>
      </c>
    </row>
    <row r="273" spans="1:32" s="23" customFormat="1" ht="18" thickBot="1">
      <c r="A273" s="25"/>
      <c r="B273" s="24">
        <v>3202</v>
      </c>
      <c r="C273" s="24" t="s">
        <v>116</v>
      </c>
    </row>
    <row r="274" spans="1:32" s="3" customFormat="1" ht="13.5" thickTop="1">
      <c r="A274" s="15" t="s">
        <v>62</v>
      </c>
      <c r="B274" s="63">
        <v>56222</v>
      </c>
      <c r="C274" s="63">
        <v>56837</v>
      </c>
      <c r="D274" s="63">
        <v>57307</v>
      </c>
      <c r="E274" s="63">
        <v>57760</v>
      </c>
      <c r="F274" s="63">
        <v>58220</v>
      </c>
      <c r="G274" s="63">
        <v>58633</v>
      </c>
      <c r="H274" s="63">
        <v>60016</v>
      </c>
      <c r="I274" s="63">
        <v>61407</v>
      </c>
      <c r="J274" s="63">
        <v>62785</v>
      </c>
      <c r="K274" s="63">
        <v>64172</v>
      </c>
      <c r="L274" s="63">
        <v>65558</v>
      </c>
      <c r="M274" s="63">
        <v>66942</v>
      </c>
      <c r="N274" s="63">
        <v>68327</v>
      </c>
      <c r="O274" s="63">
        <v>69715</v>
      </c>
      <c r="P274" s="63">
        <v>71103</v>
      </c>
      <c r="Q274" s="63">
        <v>72490</v>
      </c>
      <c r="R274" s="63">
        <v>73875</v>
      </c>
      <c r="S274" s="63">
        <v>75262</v>
      </c>
      <c r="T274" s="63">
        <v>76646</v>
      </c>
      <c r="U274" s="63">
        <v>77388</v>
      </c>
      <c r="V274" s="63">
        <v>78723</v>
      </c>
      <c r="W274" s="63">
        <v>80068</v>
      </c>
      <c r="X274" s="63">
        <v>81431</v>
      </c>
      <c r="Y274" s="63">
        <v>82823</v>
      </c>
      <c r="Z274" s="63">
        <v>84362.92</v>
      </c>
      <c r="AA274" s="63">
        <v>85933.638399999996</v>
      </c>
      <c r="AB274" s="63">
        <v>87535.771167999992</v>
      </c>
      <c r="AC274" s="63">
        <v>89169.94659136</v>
      </c>
      <c r="AD274" s="63">
        <v>90836.805523187199</v>
      </c>
      <c r="AE274" s="63">
        <v>92537.001633650943</v>
      </c>
      <c r="AF274" s="63">
        <v>94271.201666323963</v>
      </c>
    </row>
    <row r="275" spans="1:32" s="3" customFormat="1">
      <c r="A275" s="15" t="s">
        <v>63</v>
      </c>
      <c r="B275" s="63">
        <v>53007</v>
      </c>
      <c r="C275" s="63">
        <v>53408</v>
      </c>
      <c r="D275" s="63">
        <v>53597</v>
      </c>
      <c r="E275" s="63">
        <v>53784</v>
      </c>
      <c r="F275" s="63">
        <v>53996</v>
      </c>
      <c r="G275" s="63">
        <v>54170</v>
      </c>
      <c r="H275" s="63">
        <v>55233</v>
      </c>
      <c r="I275" s="63">
        <v>56289</v>
      </c>
      <c r="J275" s="63">
        <v>57349</v>
      </c>
      <c r="K275" s="63">
        <v>58411</v>
      </c>
      <c r="L275" s="63">
        <v>59477</v>
      </c>
      <c r="M275" s="63">
        <v>60530</v>
      </c>
      <c r="N275" s="63">
        <v>61593</v>
      </c>
      <c r="O275" s="63">
        <v>62656</v>
      </c>
      <c r="P275" s="63">
        <v>63713</v>
      </c>
      <c r="Q275" s="63">
        <v>64778</v>
      </c>
      <c r="R275" s="63">
        <v>65833</v>
      </c>
      <c r="S275" s="63">
        <v>66889</v>
      </c>
      <c r="T275" s="63">
        <v>67954</v>
      </c>
      <c r="U275" s="63">
        <v>68610</v>
      </c>
      <c r="V275" s="63">
        <v>69771</v>
      </c>
      <c r="W275" s="63">
        <v>70947</v>
      </c>
      <c r="X275" s="63">
        <v>72135</v>
      </c>
      <c r="Y275" s="63">
        <v>73349</v>
      </c>
      <c r="Z275" s="63">
        <v>74699.44</v>
      </c>
      <c r="AA275" s="63">
        <v>76076.888800000001</v>
      </c>
      <c r="AB275" s="63">
        <v>77481.886576000004</v>
      </c>
      <c r="AC275" s="63">
        <v>78914.984307520004</v>
      </c>
      <c r="AD275" s="63">
        <v>80376.743993670403</v>
      </c>
      <c r="AE275" s="63">
        <v>81867.738873543814</v>
      </c>
      <c r="AF275" s="63">
        <v>83388.553651014692</v>
      </c>
    </row>
    <row r="276" spans="1:32" s="3" customFormat="1">
      <c r="A276" s="15" t="s">
        <v>64</v>
      </c>
      <c r="B276" s="63">
        <v>49352</v>
      </c>
      <c r="C276" s="63">
        <v>49727</v>
      </c>
      <c r="D276" s="63">
        <v>49992</v>
      </c>
      <c r="E276" s="63">
        <v>50249</v>
      </c>
      <c r="F276" s="63">
        <v>50529</v>
      </c>
      <c r="G276" s="63">
        <v>50775</v>
      </c>
      <c r="H276" s="63">
        <v>51837</v>
      </c>
      <c r="I276" s="63">
        <v>52899</v>
      </c>
      <c r="J276" s="63">
        <v>53956</v>
      </c>
      <c r="K276" s="63">
        <v>55024</v>
      </c>
      <c r="L276" s="63">
        <v>56084</v>
      </c>
      <c r="M276" s="63">
        <v>57143</v>
      </c>
      <c r="N276" s="63">
        <v>58211</v>
      </c>
      <c r="O276" s="63">
        <v>59269</v>
      </c>
      <c r="P276" s="63">
        <v>60330</v>
      </c>
      <c r="Q276" s="63">
        <v>61395</v>
      </c>
      <c r="R276" s="63">
        <v>62459</v>
      </c>
      <c r="S276" s="63">
        <v>63516</v>
      </c>
      <c r="T276" s="63">
        <v>64582</v>
      </c>
      <c r="U276" s="63">
        <v>65203</v>
      </c>
      <c r="V276" s="63">
        <v>66301</v>
      </c>
      <c r="W276" s="63">
        <v>67412</v>
      </c>
      <c r="X276" s="63">
        <v>68535</v>
      </c>
      <c r="Y276" s="63">
        <v>69684</v>
      </c>
      <c r="Z276" s="63">
        <v>70961.14</v>
      </c>
      <c r="AA276" s="63">
        <v>72263.822799999994</v>
      </c>
      <c r="AB276" s="63">
        <v>73592.559255999993</v>
      </c>
      <c r="AC276" s="63">
        <v>74947.870441120001</v>
      </c>
      <c r="AD276" s="63">
        <v>76330.287849942397</v>
      </c>
      <c r="AE276" s="63">
        <v>77740.353606941251</v>
      </c>
      <c r="AF276" s="63">
        <v>79198</v>
      </c>
    </row>
    <row r="277" spans="1:32" s="3" customFormat="1">
      <c r="A277" s="15" t="s">
        <v>65</v>
      </c>
      <c r="B277" s="63">
        <v>45658</v>
      </c>
      <c r="C277" s="63">
        <v>45995</v>
      </c>
      <c r="D277" s="63">
        <v>46229</v>
      </c>
      <c r="E277" s="63">
        <v>46484</v>
      </c>
      <c r="F277" s="63">
        <v>46675</v>
      </c>
      <c r="G277" s="63">
        <v>46899</v>
      </c>
      <c r="H277" s="63">
        <v>47799</v>
      </c>
      <c r="I277" s="63">
        <v>48766</v>
      </c>
      <c r="J277" s="63">
        <v>49667</v>
      </c>
      <c r="K277" s="63">
        <v>50633</v>
      </c>
      <c r="L277" s="63">
        <v>51538</v>
      </c>
      <c r="M277" s="63">
        <v>52505</v>
      </c>
      <c r="N277" s="63">
        <v>53405</v>
      </c>
      <c r="O277" s="63">
        <v>54376</v>
      </c>
      <c r="P277" s="63">
        <v>55276</v>
      </c>
      <c r="Q277" s="63">
        <v>56243</v>
      </c>
      <c r="R277" s="63">
        <v>57143</v>
      </c>
      <c r="S277" s="63">
        <v>58121</v>
      </c>
      <c r="T277" s="63">
        <v>59023</v>
      </c>
      <c r="U277" s="63">
        <v>59565</v>
      </c>
      <c r="V277" s="63">
        <v>60565</v>
      </c>
      <c r="W277" s="63">
        <v>61572</v>
      </c>
      <c r="X277" s="63">
        <v>63103</v>
      </c>
      <c r="Y277" s="63">
        <v>64139</v>
      </c>
      <c r="Z277" s="63">
        <v>65305.24</v>
      </c>
      <c r="AA277" s="63">
        <v>66494.804799999998</v>
      </c>
      <c r="AB277" s="63">
        <v>67708.160896000001</v>
      </c>
      <c r="AC277" s="63">
        <v>68945.784113920003</v>
      </c>
      <c r="AD277" s="63">
        <v>70208.159796198393</v>
      </c>
      <c r="AE277" s="63">
        <v>71495.782992122375</v>
      </c>
      <c r="AF277" s="63">
        <v>72809.158651964826</v>
      </c>
    </row>
    <row r="278" spans="1:32" s="3" customFormat="1">
      <c r="A278" s="15" t="s">
        <v>66</v>
      </c>
      <c r="B278" s="63">
        <v>44000</v>
      </c>
      <c r="C278" s="63">
        <v>44312</v>
      </c>
      <c r="D278" s="63">
        <v>44518</v>
      </c>
      <c r="E278" s="63">
        <v>44686</v>
      </c>
      <c r="F278" s="63">
        <v>44899</v>
      </c>
      <c r="G278" s="63">
        <v>45144</v>
      </c>
      <c r="H278" s="63">
        <v>46043</v>
      </c>
      <c r="I278" s="63">
        <v>47005</v>
      </c>
      <c r="J278" s="63">
        <v>47898</v>
      </c>
      <c r="K278" s="63">
        <v>48857</v>
      </c>
      <c r="L278" s="63">
        <v>49753</v>
      </c>
      <c r="M278" s="63">
        <v>50709</v>
      </c>
      <c r="N278" s="63">
        <v>51611</v>
      </c>
      <c r="O278" s="63">
        <v>52568</v>
      </c>
      <c r="P278" s="63">
        <v>53464</v>
      </c>
      <c r="Q278" s="63">
        <v>54425</v>
      </c>
      <c r="R278" s="63">
        <v>55318</v>
      </c>
      <c r="S278" s="63">
        <v>56278</v>
      </c>
      <c r="T278" s="63">
        <v>57175</v>
      </c>
      <c r="U278" s="63">
        <v>57700</v>
      </c>
      <c r="V278" s="63">
        <v>58664</v>
      </c>
      <c r="W278" s="63">
        <v>59643</v>
      </c>
      <c r="X278" s="63">
        <v>60624</v>
      </c>
      <c r="Y278" s="63">
        <v>62115</v>
      </c>
      <c r="Z278" s="63">
        <v>63240.76</v>
      </c>
      <c r="AA278" s="63">
        <v>64389.035200000006</v>
      </c>
      <c r="AB278" s="63">
        <v>65560.275904000009</v>
      </c>
      <c r="AC278" s="63">
        <v>66754.94142208001</v>
      </c>
      <c r="AD278" s="63">
        <v>67973.500250521611</v>
      </c>
      <c r="AE278" s="63">
        <v>69216.430255532046</v>
      </c>
      <c r="AF278" s="63">
        <v>70484.218860642693</v>
      </c>
    </row>
    <row r="279" spans="1:32" s="23" customFormat="1" ht="18" thickBot="1">
      <c r="A279" s="25"/>
      <c r="B279" s="24" t="s">
        <v>38</v>
      </c>
      <c r="C279" s="24" t="s">
        <v>117</v>
      </c>
    </row>
    <row r="280" spans="1:32" s="3" customFormat="1" ht="13.5" thickTop="1">
      <c r="A280" s="15" t="s">
        <v>62</v>
      </c>
      <c r="B280" s="64">
        <v>57527</v>
      </c>
      <c r="C280" s="64">
        <v>57627</v>
      </c>
      <c r="D280" s="64">
        <v>58190</v>
      </c>
      <c r="E280" s="64">
        <v>59278</v>
      </c>
      <c r="F280" s="64">
        <v>59616</v>
      </c>
      <c r="G280" s="64">
        <v>59967</v>
      </c>
      <c r="H280" s="64">
        <v>60397.919999999998</v>
      </c>
      <c r="I280" s="64">
        <v>61653.599999999999</v>
      </c>
      <c r="J280" s="64">
        <v>62926.879999999997</v>
      </c>
      <c r="K280" s="64">
        <v>64197.08</v>
      </c>
      <c r="L280" s="64">
        <v>65446.48</v>
      </c>
      <c r="M280" s="64">
        <v>66701.040000000008</v>
      </c>
      <c r="N280" s="64">
        <v>67961.919999999998</v>
      </c>
      <c r="O280" s="64">
        <v>69228.959999999992</v>
      </c>
      <c r="P280" s="64">
        <v>70508.51999999999</v>
      </c>
      <c r="Q280" s="64">
        <v>71792.239999999991</v>
      </c>
      <c r="R280" s="64">
        <v>73080.08</v>
      </c>
      <c r="S280" s="64">
        <v>74393.960000000006</v>
      </c>
      <c r="T280" s="64">
        <v>75719.28</v>
      </c>
      <c r="U280" s="64">
        <v>77021.72</v>
      </c>
      <c r="V280" s="64">
        <v>78017.16</v>
      </c>
      <c r="W280" s="64">
        <v>79032.039999999994</v>
      </c>
      <c r="X280" s="64">
        <v>80058.12</v>
      </c>
      <c r="Y280" s="64">
        <v>81102.64</v>
      </c>
      <c r="Z280" s="64">
        <v>82811</v>
      </c>
      <c r="AA280" s="64">
        <v>83530.12</v>
      </c>
      <c r="AB280" s="64">
        <v>84257.08</v>
      </c>
      <c r="AC280" s="64">
        <v>84991.32</v>
      </c>
      <c r="AD280" s="64">
        <v>85732.84</v>
      </c>
      <c r="AE280" s="64">
        <v>86481.64</v>
      </c>
      <c r="AF280" s="64">
        <v>87238.76</v>
      </c>
    </row>
    <row r="281" spans="1:32" s="3" customFormat="1">
      <c r="A281" s="15" t="s">
        <v>63</v>
      </c>
      <c r="B281" s="64">
        <v>54457</v>
      </c>
      <c r="C281" s="64">
        <v>54557</v>
      </c>
      <c r="D281" s="64">
        <v>54890</v>
      </c>
      <c r="E281" s="64">
        <v>55293</v>
      </c>
      <c r="F281" s="64">
        <v>55440</v>
      </c>
      <c r="G281" s="64">
        <v>55602</v>
      </c>
      <c r="H281" s="64">
        <v>55872.36</v>
      </c>
      <c r="I281" s="64">
        <v>56871.28</v>
      </c>
      <c r="J281" s="64">
        <v>57877.520000000004</v>
      </c>
      <c r="K281" s="64">
        <v>58885</v>
      </c>
      <c r="L281" s="64">
        <v>59915.88</v>
      </c>
      <c r="M281" s="64">
        <v>60884.639999999999</v>
      </c>
      <c r="N281" s="64">
        <v>61859.68</v>
      </c>
      <c r="O281" s="64">
        <v>62837.8</v>
      </c>
      <c r="P281" s="64">
        <v>63811.76</v>
      </c>
      <c r="Q281" s="64">
        <v>64789.88</v>
      </c>
      <c r="R281" s="64">
        <v>65764.88</v>
      </c>
      <c r="S281" s="64">
        <v>66752.36</v>
      </c>
      <c r="T281" s="64">
        <v>67751.320000000007</v>
      </c>
      <c r="U281" s="64">
        <v>68794.040000000008</v>
      </c>
      <c r="V281" s="64">
        <v>69677.440000000002</v>
      </c>
      <c r="W281" s="64">
        <v>70565.84</v>
      </c>
      <c r="X281" s="64">
        <v>71474.84</v>
      </c>
      <c r="Y281" s="64">
        <v>72396.039999999994</v>
      </c>
      <c r="Z281" s="64">
        <v>73891</v>
      </c>
      <c r="AA281" s="64">
        <v>74525.48</v>
      </c>
      <c r="AB281" s="64">
        <v>75166.12</v>
      </c>
      <c r="AC281" s="64">
        <v>75812</v>
      </c>
      <c r="AD281" s="64">
        <v>76466.12</v>
      </c>
      <c r="AE281" s="64">
        <v>77126</v>
      </c>
      <c r="AF281" s="64">
        <v>77794.2</v>
      </c>
    </row>
    <row r="282" spans="1:32" s="3" customFormat="1">
      <c r="A282" s="15" t="s">
        <v>64</v>
      </c>
      <c r="B282" s="64">
        <v>50486</v>
      </c>
      <c r="C282" s="64">
        <v>50586</v>
      </c>
      <c r="D282" s="64">
        <v>50958</v>
      </c>
      <c r="E282" s="64">
        <v>51537</v>
      </c>
      <c r="F282" s="64">
        <v>51724</v>
      </c>
      <c r="G282" s="64">
        <v>51929</v>
      </c>
      <c r="H282" s="64">
        <v>52218.48</v>
      </c>
      <c r="I282" s="64">
        <v>53196.6</v>
      </c>
      <c r="J282" s="64">
        <v>54175.8</v>
      </c>
      <c r="K282" s="64">
        <v>55163.28</v>
      </c>
      <c r="L282" s="64">
        <v>56155.96</v>
      </c>
      <c r="M282" s="64">
        <v>57160.04</v>
      </c>
      <c r="N282" s="64">
        <v>58163.16</v>
      </c>
      <c r="O282" s="64">
        <v>59180.800000000003</v>
      </c>
      <c r="P282" s="64">
        <v>60218</v>
      </c>
      <c r="Q282" s="64">
        <v>61253.56</v>
      </c>
      <c r="R282" s="64">
        <v>62306.520000000004</v>
      </c>
      <c r="S282" s="64">
        <v>63284.639999999999</v>
      </c>
      <c r="T282" s="64">
        <v>64258</v>
      </c>
      <c r="U282" s="64">
        <v>65339</v>
      </c>
      <c r="V282" s="64">
        <v>66172.760000000009</v>
      </c>
      <c r="W282" s="64">
        <v>67011.48000000001</v>
      </c>
      <c r="X282" s="64">
        <v>67871</v>
      </c>
      <c r="Y282" s="64">
        <v>68734</v>
      </c>
      <c r="Z282" s="64">
        <v>70149</v>
      </c>
      <c r="AA282" s="64">
        <v>70747</v>
      </c>
      <c r="AB282" s="64">
        <v>71352</v>
      </c>
      <c r="AC282" s="64">
        <v>71963</v>
      </c>
      <c r="AD282" s="64">
        <v>72580</v>
      </c>
      <c r="AE282" s="64">
        <v>73203</v>
      </c>
      <c r="AF282" s="64">
        <v>73832</v>
      </c>
    </row>
    <row r="283" spans="1:32" s="3" customFormat="1">
      <c r="A283" s="15" t="s">
        <v>65</v>
      </c>
      <c r="B283" s="64">
        <v>46514</v>
      </c>
      <c r="C283" s="64">
        <v>46614</v>
      </c>
      <c r="D283" s="64">
        <v>46945</v>
      </c>
      <c r="E283" s="64">
        <v>47498</v>
      </c>
      <c r="F283" s="64">
        <v>47666</v>
      </c>
      <c r="G283" s="64">
        <v>47872</v>
      </c>
      <c r="H283" s="64">
        <v>48122.400000000001</v>
      </c>
      <c r="I283" s="64">
        <v>49029.24</v>
      </c>
      <c r="J283" s="64">
        <v>49919.64</v>
      </c>
      <c r="K283" s="64">
        <v>50835.839999999997</v>
      </c>
      <c r="L283" s="64">
        <v>51735.6</v>
      </c>
      <c r="M283" s="64">
        <v>52667.32</v>
      </c>
      <c r="N283" s="64">
        <v>53582.720000000001</v>
      </c>
      <c r="O283" s="64">
        <v>54524.88</v>
      </c>
      <c r="P283" s="64">
        <v>55466.239999999998</v>
      </c>
      <c r="Q283" s="64">
        <v>56408.4</v>
      </c>
      <c r="R283" s="64">
        <v>57311.28</v>
      </c>
      <c r="S283" s="64">
        <v>58204.6</v>
      </c>
      <c r="T283" s="64">
        <v>59106.44</v>
      </c>
      <c r="U283" s="64">
        <v>60073.2</v>
      </c>
      <c r="V283" s="64">
        <v>60831.8</v>
      </c>
      <c r="W283" s="64">
        <v>61598.520000000004</v>
      </c>
      <c r="X283" s="64">
        <v>62377</v>
      </c>
      <c r="Y283" s="64">
        <v>63161.599999999999</v>
      </c>
      <c r="Z283" s="64">
        <v>64450</v>
      </c>
      <c r="AA283" s="64">
        <v>64993.72</v>
      </c>
      <c r="AB283" s="64">
        <v>65542.84</v>
      </c>
      <c r="AC283" s="64">
        <v>66098</v>
      </c>
      <c r="AD283" s="64">
        <v>66658.760000000009</v>
      </c>
      <c r="AE283" s="64">
        <v>67225</v>
      </c>
      <c r="AF283" s="64">
        <v>67796.52</v>
      </c>
    </row>
    <row r="284" spans="1:32" s="3" customFormat="1">
      <c r="A284" s="15" t="s">
        <v>66</v>
      </c>
      <c r="B284" s="64">
        <v>44683</v>
      </c>
      <c r="C284" s="64">
        <v>44783</v>
      </c>
      <c r="D284" s="64">
        <v>45003</v>
      </c>
      <c r="E284" s="64">
        <v>45485</v>
      </c>
      <c r="F284" s="64">
        <v>45744</v>
      </c>
      <c r="G284" s="64">
        <v>45968</v>
      </c>
      <c r="H284" s="64">
        <v>46230.48</v>
      </c>
      <c r="I284" s="64">
        <v>47130.04</v>
      </c>
      <c r="J284" s="64">
        <v>48010</v>
      </c>
      <c r="K284" s="64">
        <v>48916.84</v>
      </c>
      <c r="L284" s="64">
        <v>49809.32</v>
      </c>
      <c r="M284" s="64">
        <v>50729.64</v>
      </c>
      <c r="N284" s="64">
        <v>51629.440000000002</v>
      </c>
      <c r="O284" s="64">
        <v>52565.32</v>
      </c>
      <c r="P284" s="64">
        <v>53480.68</v>
      </c>
      <c r="Q284" s="64">
        <v>54422.879999999997</v>
      </c>
      <c r="R284" s="64">
        <v>55362.16</v>
      </c>
      <c r="S284" s="64">
        <v>56310.559999999998</v>
      </c>
      <c r="T284" s="64">
        <v>57324.72</v>
      </c>
      <c r="U284" s="64">
        <v>58302.559999999998</v>
      </c>
      <c r="V284" s="64">
        <v>59032.68</v>
      </c>
      <c r="W284" s="64">
        <v>59777.120000000003</v>
      </c>
      <c r="X284" s="64">
        <v>60525.64</v>
      </c>
      <c r="Y284" s="64">
        <v>61290.520000000004</v>
      </c>
      <c r="Z284" s="64">
        <v>62533</v>
      </c>
      <c r="AA284" s="64">
        <v>63058.84</v>
      </c>
      <c r="AB284" s="64">
        <v>63590.28</v>
      </c>
      <c r="AC284" s="64">
        <v>64127</v>
      </c>
      <c r="AD284" s="64">
        <v>64668.76</v>
      </c>
      <c r="AE284" s="64">
        <v>65217</v>
      </c>
      <c r="AF284" s="64">
        <v>65769.08</v>
      </c>
    </row>
    <row r="285" spans="1:32" s="23" customFormat="1" ht="18" thickBot="1">
      <c r="A285" s="25"/>
      <c r="B285" s="24" t="s">
        <v>39</v>
      </c>
      <c r="C285" s="24" t="s">
        <v>118</v>
      </c>
    </row>
    <row r="286" spans="1:32" s="3" customFormat="1" ht="13.5" thickTop="1">
      <c r="A286" s="15" t="s">
        <v>62</v>
      </c>
      <c r="B286" s="61">
        <v>58926</v>
      </c>
      <c r="C286" s="61">
        <v>59571</v>
      </c>
      <c r="D286" s="61">
        <v>60057</v>
      </c>
      <c r="E286" s="61">
        <v>60576</v>
      </c>
      <c r="F286" s="61">
        <v>60621</v>
      </c>
      <c r="G286" s="61">
        <v>61259</v>
      </c>
      <c r="H286" s="61">
        <v>62683</v>
      </c>
      <c r="I286" s="61">
        <v>64111</v>
      </c>
      <c r="J286" s="61">
        <v>65537</v>
      </c>
      <c r="K286" s="61">
        <v>66966</v>
      </c>
      <c r="L286" s="61">
        <v>68390</v>
      </c>
      <c r="M286" s="61">
        <v>69819</v>
      </c>
      <c r="N286" s="61">
        <v>71246</v>
      </c>
      <c r="O286" s="61">
        <v>72674</v>
      </c>
      <c r="P286" s="61">
        <v>74102</v>
      </c>
      <c r="Q286" s="61">
        <v>75528</v>
      </c>
      <c r="R286" s="61">
        <v>76954</v>
      </c>
      <c r="S286" s="61">
        <v>78381</v>
      </c>
      <c r="T286" s="61">
        <v>79779</v>
      </c>
      <c r="U286" s="61">
        <v>80501</v>
      </c>
      <c r="V286" s="61">
        <v>81230</v>
      </c>
      <c r="W286" s="61">
        <v>81970</v>
      </c>
      <c r="X286" s="61">
        <v>82715</v>
      </c>
      <c r="Y286" s="61">
        <v>84117</v>
      </c>
      <c r="Z286" s="61">
        <v>84844</v>
      </c>
      <c r="AA286" s="61">
        <v>85578</v>
      </c>
      <c r="AB286" s="61">
        <v>86318</v>
      </c>
      <c r="AC286" s="61">
        <v>86388</v>
      </c>
      <c r="AD286" s="33"/>
      <c r="AE286" s="33"/>
      <c r="AF286" s="33"/>
    </row>
    <row r="287" spans="1:32" s="3" customFormat="1">
      <c r="A287" s="15" t="s">
        <v>63</v>
      </c>
      <c r="B287" s="61">
        <v>55102</v>
      </c>
      <c r="C287" s="61">
        <v>55590</v>
      </c>
      <c r="D287" s="61">
        <v>55781</v>
      </c>
      <c r="E287" s="61">
        <v>56012</v>
      </c>
      <c r="F287" s="61">
        <v>56129</v>
      </c>
      <c r="G287" s="61">
        <v>56246</v>
      </c>
      <c r="H287" s="61">
        <v>57317</v>
      </c>
      <c r="I287" s="61">
        <v>58386</v>
      </c>
      <c r="J287" s="61">
        <v>59456</v>
      </c>
      <c r="K287" s="61">
        <v>60529</v>
      </c>
      <c r="L287" s="61">
        <v>61599</v>
      </c>
      <c r="M287" s="61">
        <v>62667</v>
      </c>
      <c r="N287" s="61">
        <v>63739</v>
      </c>
      <c r="O287" s="61">
        <v>64810</v>
      </c>
      <c r="P287" s="61">
        <v>65878</v>
      </c>
      <c r="Q287" s="61">
        <v>66919</v>
      </c>
      <c r="R287" s="61">
        <v>68019</v>
      </c>
      <c r="S287" s="61">
        <v>69089</v>
      </c>
      <c r="T287" s="61">
        <v>70142</v>
      </c>
      <c r="U287" s="61">
        <v>70767</v>
      </c>
      <c r="V287" s="61">
        <v>71401</v>
      </c>
      <c r="W287" s="61">
        <v>72039</v>
      </c>
      <c r="X287" s="61">
        <v>72685</v>
      </c>
      <c r="Y287" s="61">
        <v>73902</v>
      </c>
      <c r="Z287" s="61">
        <v>74532</v>
      </c>
      <c r="AA287" s="61">
        <v>75168</v>
      </c>
      <c r="AB287" s="61">
        <v>75809</v>
      </c>
      <c r="AC287" s="61">
        <v>76458</v>
      </c>
      <c r="AD287" s="33"/>
      <c r="AE287" s="33"/>
      <c r="AF287" s="33"/>
    </row>
    <row r="288" spans="1:32" s="3" customFormat="1">
      <c r="A288" s="15" t="s">
        <v>64</v>
      </c>
      <c r="B288" s="61">
        <v>51280</v>
      </c>
      <c r="C288" s="61">
        <v>51815</v>
      </c>
      <c r="D288" s="61">
        <v>52078</v>
      </c>
      <c r="E288" s="61">
        <v>52315</v>
      </c>
      <c r="F288" s="61">
        <v>52497</v>
      </c>
      <c r="G288" s="61">
        <v>52678</v>
      </c>
      <c r="H288" s="61">
        <v>53749</v>
      </c>
      <c r="I288" s="61">
        <v>54819</v>
      </c>
      <c r="J288" s="61">
        <v>55890</v>
      </c>
      <c r="K288" s="61">
        <v>56960</v>
      </c>
      <c r="L288" s="61">
        <v>58032</v>
      </c>
      <c r="M288" s="61">
        <v>59100</v>
      </c>
      <c r="N288" s="61">
        <v>60171</v>
      </c>
      <c r="O288" s="61">
        <v>61241</v>
      </c>
      <c r="P288" s="61">
        <v>62311</v>
      </c>
      <c r="Q288" s="61">
        <v>63382</v>
      </c>
      <c r="R288" s="61">
        <v>64452</v>
      </c>
      <c r="S288" s="61">
        <v>65522</v>
      </c>
      <c r="T288" s="61">
        <v>66572</v>
      </c>
      <c r="U288" s="61">
        <v>67164</v>
      </c>
      <c r="V288" s="61">
        <v>67760</v>
      </c>
      <c r="W288" s="61">
        <v>68362</v>
      </c>
      <c r="X288" s="61">
        <v>70154</v>
      </c>
      <c r="Y288" s="61">
        <v>70506</v>
      </c>
      <c r="Z288" s="61">
        <v>70860</v>
      </c>
      <c r="AA288" s="61">
        <v>71212</v>
      </c>
      <c r="AB288" s="61">
        <v>71565</v>
      </c>
      <c r="AC288" s="61">
        <v>71919</v>
      </c>
      <c r="AD288" s="33"/>
      <c r="AE288" s="33"/>
      <c r="AF288" s="33"/>
    </row>
    <row r="289" spans="1:42" s="3" customFormat="1">
      <c r="A289" s="15" t="s">
        <v>65</v>
      </c>
      <c r="B289" s="61">
        <v>47457</v>
      </c>
      <c r="C289" s="61">
        <v>47921</v>
      </c>
      <c r="D289" s="61">
        <v>48156</v>
      </c>
      <c r="E289" s="61">
        <v>48445</v>
      </c>
      <c r="F289" s="61">
        <v>48598</v>
      </c>
      <c r="G289" s="61">
        <v>48751</v>
      </c>
      <c r="H289" s="61">
        <v>49716</v>
      </c>
      <c r="I289" s="61">
        <v>50710</v>
      </c>
      <c r="J289" s="61">
        <v>51676</v>
      </c>
      <c r="K289" s="61">
        <v>52672</v>
      </c>
      <c r="L289" s="61">
        <v>53638</v>
      </c>
      <c r="M289" s="61">
        <v>54637</v>
      </c>
      <c r="N289" s="61">
        <v>55601</v>
      </c>
      <c r="O289" s="61">
        <v>56600</v>
      </c>
      <c r="P289" s="61">
        <v>57564</v>
      </c>
      <c r="Q289" s="61">
        <v>58561</v>
      </c>
      <c r="R289" s="61">
        <v>59523</v>
      </c>
      <c r="S289" s="61">
        <v>60523</v>
      </c>
      <c r="T289" s="61">
        <v>61468</v>
      </c>
      <c r="U289" s="61">
        <v>61988</v>
      </c>
      <c r="V289" s="61">
        <v>62553</v>
      </c>
      <c r="W289" s="61">
        <v>63103</v>
      </c>
      <c r="X289" s="61">
        <v>63658</v>
      </c>
      <c r="Y289" s="61">
        <v>64707</v>
      </c>
      <c r="Z289" s="61">
        <v>65249</v>
      </c>
      <c r="AA289" s="61">
        <v>65798</v>
      </c>
      <c r="AB289" s="61">
        <v>66350</v>
      </c>
      <c r="AC289" s="61">
        <v>66910</v>
      </c>
      <c r="AD289" s="33"/>
      <c r="AE289" s="33"/>
      <c r="AF289" s="33"/>
    </row>
    <row r="290" spans="1:42" s="3" customFormat="1">
      <c r="A290" s="15" t="s">
        <v>66</v>
      </c>
      <c r="B290" s="61">
        <v>45735</v>
      </c>
      <c r="C290" s="61">
        <v>46140</v>
      </c>
      <c r="D290" s="61">
        <v>46243</v>
      </c>
      <c r="E290" s="61">
        <v>46543</v>
      </c>
      <c r="F290" s="61">
        <v>46754</v>
      </c>
      <c r="G290" s="61">
        <v>46965</v>
      </c>
      <c r="H290" s="61">
        <v>47929</v>
      </c>
      <c r="I290" s="61">
        <v>48928</v>
      </c>
      <c r="J290" s="61">
        <v>49892</v>
      </c>
      <c r="K290" s="61">
        <v>50891</v>
      </c>
      <c r="L290" s="61">
        <v>51855</v>
      </c>
      <c r="M290" s="61">
        <v>52851</v>
      </c>
      <c r="N290" s="61">
        <v>53818</v>
      </c>
      <c r="O290" s="61">
        <v>54814</v>
      </c>
      <c r="P290" s="61">
        <v>55780</v>
      </c>
      <c r="Q290" s="61">
        <v>56777</v>
      </c>
      <c r="R290" s="61">
        <v>57753</v>
      </c>
      <c r="S290" s="61">
        <v>58739</v>
      </c>
      <c r="T290" s="61">
        <v>59682</v>
      </c>
      <c r="U290" s="61">
        <v>60206</v>
      </c>
      <c r="V290" s="61">
        <v>60733</v>
      </c>
      <c r="W290" s="61">
        <v>61264</v>
      </c>
      <c r="X290" s="61">
        <v>61803</v>
      </c>
      <c r="Y290" s="61">
        <v>62816</v>
      </c>
      <c r="Z290" s="61">
        <v>63340</v>
      </c>
      <c r="AA290" s="61">
        <v>63870</v>
      </c>
      <c r="AB290" s="61">
        <v>64405</v>
      </c>
      <c r="AC290" s="61">
        <v>64945</v>
      </c>
      <c r="AD290" s="33"/>
      <c r="AE290" s="33"/>
      <c r="AF290" s="33"/>
    </row>
    <row r="291" spans="1:42" s="23" customFormat="1" ht="18" thickBot="1">
      <c r="A291" s="25"/>
      <c r="B291" s="24" t="s">
        <v>40</v>
      </c>
      <c r="C291" s="24" t="s">
        <v>145</v>
      </c>
    </row>
    <row r="292" spans="1:42" s="3" customFormat="1" ht="13.5" thickTop="1">
      <c r="A292" s="15" t="s">
        <v>62</v>
      </c>
      <c r="B292" s="55">
        <v>59535.98</v>
      </c>
      <c r="C292" s="55">
        <v>60429.02</v>
      </c>
      <c r="D292" s="55">
        <v>61335.46</v>
      </c>
      <c r="E292" s="55">
        <v>62255.49</v>
      </c>
      <c r="F292" s="55">
        <v>63189.32</v>
      </c>
      <c r="G292" s="55">
        <v>64137.16</v>
      </c>
      <c r="H292" s="55">
        <v>65099.22</v>
      </c>
      <c r="I292" s="55">
        <v>66075.710000000006</v>
      </c>
      <c r="J292" s="55">
        <v>67066.84</v>
      </c>
      <c r="K292" s="55">
        <v>68072.850000000006</v>
      </c>
      <c r="L292" s="55">
        <v>69093.94</v>
      </c>
      <c r="M292" s="55">
        <v>69957.61</v>
      </c>
      <c r="N292" s="55">
        <v>70832.08</v>
      </c>
      <c r="O292" s="55">
        <v>71717.48</v>
      </c>
      <c r="P292" s="55">
        <v>72613.95</v>
      </c>
      <c r="Q292" s="55">
        <v>73521.63</v>
      </c>
      <c r="R292" s="55">
        <v>74440.649999999994</v>
      </c>
      <c r="S292" s="55">
        <v>75371.16</v>
      </c>
      <c r="T292" s="55">
        <v>76313.3</v>
      </c>
      <c r="U292" s="55">
        <v>77267.210000000006</v>
      </c>
      <c r="V292" s="55">
        <v>78426.22</v>
      </c>
      <c r="W292" s="55">
        <v>79328.12</v>
      </c>
      <c r="X292" s="55">
        <v>80240.39</v>
      </c>
      <c r="Y292" s="55">
        <v>81163.16</v>
      </c>
      <c r="Z292" s="55">
        <v>82096.539999999994</v>
      </c>
      <c r="AA292" s="55">
        <v>83327.98</v>
      </c>
      <c r="AB292" s="55">
        <v>84286.26</v>
      </c>
      <c r="AC292" s="55">
        <v>85255.55</v>
      </c>
      <c r="AD292" s="55">
        <v>86235.99</v>
      </c>
      <c r="AE292" s="55">
        <v>87227.7</v>
      </c>
      <c r="AF292" s="55">
        <v>88536.12</v>
      </c>
      <c r="AG292" s="55">
        <v>89421.48</v>
      </c>
      <c r="AH292" s="55">
        <v>90315.69</v>
      </c>
      <c r="AI292" s="55">
        <v>91218.85</v>
      </c>
      <c r="AJ292" s="55">
        <v>91218.85</v>
      </c>
      <c r="AK292" s="55">
        <v>91218.85</v>
      </c>
      <c r="AL292" s="55">
        <v>91218.85</v>
      </c>
      <c r="AM292" s="55">
        <v>91218.85</v>
      </c>
      <c r="AN292" s="55">
        <v>91218.85</v>
      </c>
      <c r="AO292" s="55">
        <v>91218.85</v>
      </c>
      <c r="AP292" s="55">
        <v>91218.85</v>
      </c>
    </row>
    <row r="293" spans="1:42" s="3" customFormat="1">
      <c r="A293" s="15" t="s">
        <v>63</v>
      </c>
      <c r="B293" s="55">
        <v>52920.87</v>
      </c>
      <c r="C293" s="55">
        <v>53714.69</v>
      </c>
      <c r="D293" s="55">
        <v>54520.41</v>
      </c>
      <c r="E293" s="55">
        <v>55338.21</v>
      </c>
      <c r="F293" s="55">
        <v>56168.29</v>
      </c>
      <c r="G293" s="55">
        <v>57010.81</v>
      </c>
      <c r="H293" s="55">
        <v>57865.97</v>
      </c>
      <c r="I293" s="55">
        <v>58733.96</v>
      </c>
      <c r="J293" s="55">
        <v>59614.97</v>
      </c>
      <c r="K293" s="55">
        <v>60509.2</v>
      </c>
      <c r="L293" s="55">
        <v>61416.83</v>
      </c>
      <c r="M293" s="55">
        <v>62184.54</v>
      </c>
      <c r="N293" s="55">
        <v>62961.85</v>
      </c>
      <c r="O293" s="55">
        <v>63748.87</v>
      </c>
      <c r="P293" s="55">
        <v>64545.74</v>
      </c>
      <c r="Q293" s="55">
        <v>65352.56</v>
      </c>
      <c r="R293" s="55">
        <v>66169.460000000006</v>
      </c>
      <c r="S293" s="55">
        <v>66996.58</v>
      </c>
      <c r="T293" s="55">
        <v>67834.039999999994</v>
      </c>
      <c r="U293" s="55">
        <v>68681.97</v>
      </c>
      <c r="V293" s="55">
        <v>69712.2</v>
      </c>
      <c r="W293" s="55">
        <v>70513.89</v>
      </c>
      <c r="X293" s="55">
        <v>71324.789999999994</v>
      </c>
      <c r="Y293" s="55">
        <v>72145.03</v>
      </c>
      <c r="Z293" s="55">
        <v>72974.7</v>
      </c>
      <c r="AA293" s="55">
        <v>74069.320000000007</v>
      </c>
      <c r="AB293" s="55">
        <v>74921.119999999995</v>
      </c>
      <c r="AC293" s="55">
        <v>75782.710000000006</v>
      </c>
      <c r="AD293" s="55">
        <v>76654.210000000006</v>
      </c>
      <c r="AE293" s="55">
        <v>77535.73</v>
      </c>
      <c r="AF293" s="55">
        <v>78698.77</v>
      </c>
      <c r="AG293" s="55">
        <v>79485.759999999995</v>
      </c>
      <c r="AH293" s="55">
        <v>80280.61</v>
      </c>
      <c r="AI293" s="55">
        <v>81083.42</v>
      </c>
      <c r="AJ293" s="55">
        <v>81083.42</v>
      </c>
      <c r="AK293" s="55">
        <v>81083.42</v>
      </c>
      <c r="AL293" s="55">
        <v>81083.42</v>
      </c>
      <c r="AM293" s="55">
        <v>81083.42</v>
      </c>
      <c r="AN293" s="55">
        <v>81083.42</v>
      </c>
      <c r="AO293" s="55">
        <v>81083.42</v>
      </c>
      <c r="AP293" s="55">
        <v>81083.42</v>
      </c>
    </row>
    <row r="294" spans="1:42" s="3" customFormat="1">
      <c r="A294" s="15" t="s">
        <v>64</v>
      </c>
      <c r="B294" s="55">
        <v>49690.96</v>
      </c>
      <c r="C294" s="55">
        <v>50436.33</v>
      </c>
      <c r="D294" s="55">
        <v>51192.87</v>
      </c>
      <c r="E294" s="55">
        <v>51960.76</v>
      </c>
      <c r="F294" s="55">
        <v>52740.18</v>
      </c>
      <c r="G294" s="55">
        <v>53531.28</v>
      </c>
      <c r="H294" s="55">
        <v>54334.25</v>
      </c>
      <c r="I294" s="55">
        <v>55149.26</v>
      </c>
      <c r="J294" s="55">
        <v>55976.5</v>
      </c>
      <c r="K294" s="55">
        <v>56816.15</v>
      </c>
      <c r="L294" s="55">
        <v>57668.39</v>
      </c>
      <c r="M294" s="55">
        <v>58389.24</v>
      </c>
      <c r="N294" s="55">
        <v>59119.11</v>
      </c>
      <c r="O294" s="55">
        <v>59858.1</v>
      </c>
      <c r="P294" s="55">
        <v>60606.32</v>
      </c>
      <c r="Q294" s="55">
        <v>61363.9</v>
      </c>
      <c r="R294" s="55">
        <v>62130.95</v>
      </c>
      <c r="S294" s="55">
        <v>62907.59</v>
      </c>
      <c r="T294" s="55">
        <v>63693.93</v>
      </c>
      <c r="U294" s="55">
        <v>64490.11</v>
      </c>
      <c r="V294" s="55">
        <v>65457.46</v>
      </c>
      <c r="W294" s="55">
        <v>66210.22</v>
      </c>
      <c r="X294" s="55">
        <v>66971.64</v>
      </c>
      <c r="Y294" s="55">
        <v>67741.81</v>
      </c>
      <c r="Z294" s="55">
        <v>68520.84</v>
      </c>
      <c r="AA294" s="55">
        <v>69548.66</v>
      </c>
      <c r="AB294" s="55">
        <v>70348.47</v>
      </c>
      <c r="AC294" s="55">
        <v>71157.47</v>
      </c>
      <c r="AD294" s="55">
        <v>71975.78</v>
      </c>
      <c r="AE294" s="55">
        <v>72803.509999999995</v>
      </c>
      <c r="AF294" s="55">
        <v>73895.56</v>
      </c>
      <c r="AG294" s="55">
        <v>74634.509999999995</v>
      </c>
      <c r="AH294" s="55">
        <v>75380.86</v>
      </c>
      <c r="AI294" s="55">
        <v>76134.67</v>
      </c>
      <c r="AJ294" s="55">
        <v>76134.67</v>
      </c>
      <c r="AK294" s="55">
        <v>76134.67</v>
      </c>
      <c r="AL294" s="55">
        <v>76134.67</v>
      </c>
      <c r="AM294" s="55">
        <v>76134.67</v>
      </c>
      <c r="AN294" s="55">
        <v>76134.67</v>
      </c>
      <c r="AO294" s="55">
        <v>76134.67</v>
      </c>
      <c r="AP294" s="55">
        <v>76134.67</v>
      </c>
    </row>
    <row r="295" spans="1:42" s="3" customFormat="1">
      <c r="A295" s="15" t="s">
        <v>65</v>
      </c>
      <c r="B295" s="55">
        <v>46224.15</v>
      </c>
      <c r="C295" s="55">
        <v>46917.51</v>
      </c>
      <c r="D295" s="55">
        <v>47621.27</v>
      </c>
      <c r="E295" s="55">
        <v>48335.59</v>
      </c>
      <c r="F295" s="55">
        <v>49060.63</v>
      </c>
      <c r="G295" s="55">
        <v>49796.54</v>
      </c>
      <c r="H295" s="55">
        <v>50543.49</v>
      </c>
      <c r="I295" s="55">
        <v>51301.64</v>
      </c>
      <c r="J295" s="55">
        <v>52071.16</v>
      </c>
      <c r="K295" s="55">
        <v>52852.23</v>
      </c>
      <c r="L295" s="55">
        <v>53645.01</v>
      </c>
      <c r="M295" s="55">
        <v>54315.58</v>
      </c>
      <c r="N295" s="55">
        <v>54994.52</v>
      </c>
      <c r="O295" s="55">
        <v>55681.95</v>
      </c>
      <c r="P295" s="55">
        <v>56377.98</v>
      </c>
      <c r="Q295" s="55">
        <v>57082.7</v>
      </c>
      <c r="R295" s="55">
        <v>57796.23</v>
      </c>
      <c r="S295" s="55">
        <v>58518.69</v>
      </c>
      <c r="T295" s="55">
        <v>59250.17</v>
      </c>
      <c r="U295" s="55">
        <v>59990.8</v>
      </c>
      <c r="V295" s="55">
        <v>60890.66</v>
      </c>
      <c r="W295" s="55">
        <v>61590.9</v>
      </c>
      <c r="X295" s="55">
        <v>62299.199999999997</v>
      </c>
      <c r="Y295" s="55">
        <v>63015.64</v>
      </c>
      <c r="Z295" s="55">
        <v>63740.32</v>
      </c>
      <c r="AA295" s="55">
        <v>64696.42</v>
      </c>
      <c r="AB295" s="55">
        <v>65440.43</v>
      </c>
      <c r="AC295" s="55">
        <v>66193</v>
      </c>
      <c r="AD295" s="55">
        <v>66954.22</v>
      </c>
      <c r="AE295" s="55">
        <v>67724.19</v>
      </c>
      <c r="AF295" s="55">
        <v>68740.05</v>
      </c>
      <c r="AG295" s="55">
        <v>69427.45</v>
      </c>
      <c r="AH295" s="55">
        <v>70121.73</v>
      </c>
      <c r="AI295" s="55">
        <v>70822.95</v>
      </c>
      <c r="AJ295" s="55">
        <v>70822.95</v>
      </c>
      <c r="AK295" s="55">
        <v>70822.95</v>
      </c>
      <c r="AL295" s="55">
        <v>70822.95</v>
      </c>
      <c r="AM295" s="55">
        <v>70822.95</v>
      </c>
      <c r="AN295" s="55">
        <v>70822.95</v>
      </c>
      <c r="AO295" s="55">
        <v>70822.95</v>
      </c>
      <c r="AP295" s="55">
        <v>70822.95</v>
      </c>
    </row>
    <row r="296" spans="1:42" s="3" customFormat="1">
      <c r="A296" s="15" t="s">
        <v>66</v>
      </c>
      <c r="B296" s="55">
        <v>44023</v>
      </c>
      <c r="C296" s="55">
        <v>44683.35</v>
      </c>
      <c r="D296" s="55">
        <v>45353.599999999999</v>
      </c>
      <c r="E296" s="55">
        <v>46033.9</v>
      </c>
      <c r="F296" s="55">
        <v>46724.41</v>
      </c>
      <c r="G296" s="55">
        <v>47425.27</v>
      </c>
      <c r="H296" s="55">
        <v>48136.65</v>
      </c>
      <c r="I296" s="55">
        <v>48858.7</v>
      </c>
      <c r="J296" s="55">
        <v>49591.58</v>
      </c>
      <c r="K296" s="55">
        <v>50335.46</v>
      </c>
      <c r="L296" s="55">
        <v>51090.49</v>
      </c>
      <c r="M296" s="55">
        <v>51729.120000000003</v>
      </c>
      <c r="N296" s="55">
        <v>52375.73</v>
      </c>
      <c r="O296" s="55">
        <v>53030.43</v>
      </c>
      <c r="P296" s="55">
        <v>53693.31</v>
      </c>
      <c r="Q296" s="55">
        <v>54364.480000000003</v>
      </c>
      <c r="R296" s="55">
        <v>55044.03</v>
      </c>
      <c r="S296" s="55">
        <v>55732.08</v>
      </c>
      <c r="T296" s="55">
        <v>56428.73</v>
      </c>
      <c r="U296" s="55">
        <v>57134.09</v>
      </c>
      <c r="V296" s="55">
        <v>57991.11</v>
      </c>
      <c r="W296" s="55">
        <v>58658</v>
      </c>
      <c r="X296" s="55">
        <v>59332.57</v>
      </c>
      <c r="Y296" s="55">
        <v>60014.89</v>
      </c>
      <c r="Z296" s="55">
        <v>60705.07</v>
      </c>
      <c r="AA296" s="55">
        <v>61615.64</v>
      </c>
      <c r="AB296" s="55">
        <v>62324.22</v>
      </c>
      <c r="AC296" s="55">
        <v>63040.95</v>
      </c>
      <c r="AD296" s="55">
        <v>63765.919999999998</v>
      </c>
      <c r="AE296" s="55">
        <v>64499.23</v>
      </c>
      <c r="AF296" s="55">
        <v>65466.720000000001</v>
      </c>
      <c r="AG296" s="55">
        <v>66121.38</v>
      </c>
      <c r="AH296" s="55">
        <v>66782.600000000006</v>
      </c>
      <c r="AI296" s="55">
        <v>67450.42</v>
      </c>
      <c r="AJ296" s="55">
        <v>67450.42</v>
      </c>
      <c r="AK296" s="55">
        <v>67450.42</v>
      </c>
      <c r="AL296" s="55">
        <v>67450.42</v>
      </c>
      <c r="AM296" s="55">
        <v>67450.42</v>
      </c>
      <c r="AN296" s="55">
        <v>67450.42</v>
      </c>
      <c r="AO296" s="55">
        <v>67450.42</v>
      </c>
      <c r="AP296" s="55">
        <v>67450.42</v>
      </c>
    </row>
    <row r="297" spans="1:42" s="23" customFormat="1" ht="18" thickBot="1">
      <c r="A297" s="25"/>
      <c r="B297" s="24" t="s">
        <v>42</v>
      </c>
      <c r="C297" s="24" t="s">
        <v>105</v>
      </c>
    </row>
    <row r="298" spans="1:42" s="3" customFormat="1" ht="13.5" thickTop="1">
      <c r="A298" s="15" t="s">
        <v>62</v>
      </c>
      <c r="B298" s="65">
        <v>55426</v>
      </c>
      <c r="C298" s="65">
        <v>55943</v>
      </c>
      <c r="D298" s="65">
        <v>56274</v>
      </c>
      <c r="E298" s="65">
        <v>56586</v>
      </c>
      <c r="F298" s="65">
        <v>56928</v>
      </c>
      <c r="G298" s="65">
        <v>57220</v>
      </c>
      <c r="H298" s="65">
        <v>58484</v>
      </c>
      <c r="I298" s="65">
        <v>59750</v>
      </c>
      <c r="J298" s="65">
        <v>61015</v>
      </c>
      <c r="K298" s="65">
        <v>62280</v>
      </c>
      <c r="L298" s="65">
        <v>63546</v>
      </c>
      <c r="M298" s="65">
        <v>64810</v>
      </c>
      <c r="N298" s="65">
        <v>66076</v>
      </c>
      <c r="O298" s="65">
        <v>67341</v>
      </c>
      <c r="P298" s="65">
        <v>68606</v>
      </c>
      <c r="Q298" s="65">
        <v>69872</v>
      </c>
      <c r="R298" s="65">
        <v>71137</v>
      </c>
      <c r="S298" s="65">
        <v>72402</v>
      </c>
      <c r="T298" s="65">
        <v>73041</v>
      </c>
      <c r="U298" s="65">
        <v>73689</v>
      </c>
      <c r="V298" s="65">
        <v>74341</v>
      </c>
      <c r="W298" s="65">
        <v>75003</v>
      </c>
      <c r="X298" s="65">
        <v>75670</v>
      </c>
      <c r="Y298" s="65">
        <v>76343</v>
      </c>
      <c r="Z298" s="65">
        <v>77017</v>
      </c>
      <c r="AA298" s="65">
        <v>77690</v>
      </c>
      <c r="AB298" s="65">
        <v>78365</v>
      </c>
      <c r="AC298" s="65">
        <v>79038</v>
      </c>
      <c r="AD298" s="65">
        <v>79711</v>
      </c>
      <c r="AE298" s="11"/>
      <c r="AF298" s="11"/>
    </row>
    <row r="299" spans="1:42" s="3" customFormat="1">
      <c r="A299" s="15" t="s">
        <v>63</v>
      </c>
      <c r="B299" s="65">
        <v>51926</v>
      </c>
      <c r="C299" s="65">
        <v>52163</v>
      </c>
      <c r="D299" s="65">
        <v>52238</v>
      </c>
      <c r="E299" s="65">
        <v>52307</v>
      </c>
      <c r="F299" s="65">
        <v>52408</v>
      </c>
      <c r="G299" s="65">
        <v>52475</v>
      </c>
      <c r="H299" s="65">
        <v>53424</v>
      </c>
      <c r="I299" s="65">
        <v>54372</v>
      </c>
      <c r="J299" s="65">
        <v>55321</v>
      </c>
      <c r="K299" s="65">
        <v>56270</v>
      </c>
      <c r="L299" s="65">
        <v>57220</v>
      </c>
      <c r="M299" s="65">
        <v>58168</v>
      </c>
      <c r="N299" s="65">
        <v>59117</v>
      </c>
      <c r="O299" s="65">
        <v>60066</v>
      </c>
      <c r="P299" s="65">
        <v>61015</v>
      </c>
      <c r="Q299" s="65">
        <v>61964</v>
      </c>
      <c r="R299" s="65">
        <v>62913</v>
      </c>
      <c r="S299" s="65">
        <v>63861</v>
      </c>
      <c r="T299" s="65">
        <v>64417</v>
      </c>
      <c r="U299" s="65">
        <v>64978</v>
      </c>
      <c r="V299" s="65">
        <v>65544</v>
      </c>
      <c r="W299" s="65">
        <v>66115</v>
      </c>
      <c r="X299" s="65">
        <v>66693</v>
      </c>
      <c r="Y299" s="65">
        <v>67277</v>
      </c>
      <c r="Z299" s="65">
        <v>67860</v>
      </c>
      <c r="AA299" s="65">
        <v>68444</v>
      </c>
      <c r="AB299" s="65">
        <v>69027</v>
      </c>
      <c r="AC299" s="65">
        <v>69612</v>
      </c>
      <c r="AD299" s="65">
        <v>70195</v>
      </c>
      <c r="AE299" s="11"/>
      <c r="AF299" s="11"/>
    </row>
    <row r="300" spans="1:42" s="3" customFormat="1">
      <c r="A300" s="15" t="s">
        <v>64</v>
      </c>
      <c r="B300" s="65">
        <v>48426</v>
      </c>
      <c r="C300" s="65">
        <v>48727</v>
      </c>
      <c r="D300" s="65">
        <v>48875</v>
      </c>
      <c r="E300" s="65">
        <v>49014</v>
      </c>
      <c r="F300" s="65">
        <v>49181</v>
      </c>
      <c r="G300" s="65">
        <v>49312</v>
      </c>
      <c r="H300" s="65">
        <v>50261</v>
      </c>
      <c r="I300" s="65">
        <v>51209</v>
      </c>
      <c r="J300" s="65">
        <v>52158</v>
      </c>
      <c r="K300" s="65">
        <v>53107</v>
      </c>
      <c r="L300" s="65">
        <v>54057</v>
      </c>
      <c r="M300" s="65">
        <v>55005</v>
      </c>
      <c r="N300" s="65">
        <v>55954</v>
      </c>
      <c r="O300" s="65">
        <v>56903</v>
      </c>
      <c r="P300" s="65">
        <v>57852</v>
      </c>
      <c r="Q300" s="65">
        <v>58801</v>
      </c>
      <c r="R300" s="65">
        <v>59750</v>
      </c>
      <c r="S300" s="65">
        <v>60698</v>
      </c>
      <c r="T300" s="65">
        <v>61222</v>
      </c>
      <c r="U300" s="65">
        <v>61751</v>
      </c>
      <c r="V300" s="65">
        <v>62285</v>
      </c>
      <c r="W300" s="65">
        <v>62824</v>
      </c>
      <c r="X300" s="65">
        <v>63369</v>
      </c>
      <c r="Y300" s="65">
        <v>63919</v>
      </c>
      <c r="Z300" s="65">
        <v>64475</v>
      </c>
      <c r="AA300" s="65">
        <v>65026</v>
      </c>
      <c r="AB300" s="65">
        <v>65576</v>
      </c>
      <c r="AC300" s="65">
        <v>66127</v>
      </c>
      <c r="AD300" s="65">
        <v>66676</v>
      </c>
      <c r="AE300" s="11"/>
      <c r="AF300" s="11"/>
    </row>
    <row r="301" spans="1:42" s="3" customFormat="1">
      <c r="A301" s="15" t="s">
        <v>65</v>
      </c>
      <c r="B301" s="65">
        <v>44926</v>
      </c>
      <c r="C301" s="65">
        <v>45188</v>
      </c>
      <c r="D301" s="65">
        <v>45344</v>
      </c>
      <c r="E301" s="65">
        <v>45457</v>
      </c>
      <c r="F301" s="65">
        <v>45630</v>
      </c>
      <c r="G301" s="65">
        <v>45738</v>
      </c>
      <c r="H301" s="65">
        <v>46623</v>
      </c>
      <c r="I301" s="65">
        <v>47477</v>
      </c>
      <c r="J301" s="65">
        <v>48362</v>
      </c>
      <c r="K301" s="65">
        <v>49216</v>
      </c>
      <c r="L301" s="65">
        <v>50103</v>
      </c>
      <c r="M301" s="65">
        <v>50956</v>
      </c>
      <c r="N301" s="65">
        <v>51842</v>
      </c>
      <c r="O301" s="65">
        <v>52696</v>
      </c>
      <c r="P301" s="65">
        <v>53582</v>
      </c>
      <c r="Q301" s="65">
        <v>54436</v>
      </c>
      <c r="R301" s="65">
        <v>55321</v>
      </c>
      <c r="S301" s="65">
        <v>56175</v>
      </c>
      <c r="T301" s="65">
        <v>56654</v>
      </c>
      <c r="U301" s="65">
        <v>57137</v>
      </c>
      <c r="V301" s="65">
        <v>57625</v>
      </c>
      <c r="W301" s="65">
        <v>58117</v>
      </c>
      <c r="X301" s="65">
        <v>58615</v>
      </c>
      <c r="Y301" s="65">
        <v>59117</v>
      </c>
      <c r="Z301" s="65">
        <v>59620</v>
      </c>
      <c r="AA301" s="65">
        <v>60121</v>
      </c>
      <c r="AB301" s="65">
        <v>60624</v>
      </c>
      <c r="AC301" s="65">
        <v>61127</v>
      </c>
      <c r="AD301" s="65">
        <v>61628</v>
      </c>
      <c r="AE301" s="11"/>
      <c r="AF301" s="11"/>
    </row>
    <row r="302" spans="1:42" s="3" customFormat="1">
      <c r="A302" s="15" t="s">
        <v>66</v>
      </c>
      <c r="B302" s="65">
        <v>43350</v>
      </c>
      <c r="C302" s="65">
        <v>43469</v>
      </c>
      <c r="D302" s="65">
        <v>43662</v>
      </c>
      <c r="E302" s="65">
        <v>43812</v>
      </c>
      <c r="F302" s="65">
        <v>44017</v>
      </c>
      <c r="G302" s="65">
        <v>44156</v>
      </c>
      <c r="H302" s="65">
        <v>45041</v>
      </c>
      <c r="I302" s="65">
        <v>45896</v>
      </c>
      <c r="J302" s="65">
        <v>46781</v>
      </c>
      <c r="K302" s="65">
        <v>47635</v>
      </c>
      <c r="L302" s="65">
        <v>48521</v>
      </c>
      <c r="M302" s="65">
        <v>49374</v>
      </c>
      <c r="N302" s="65">
        <v>50261</v>
      </c>
      <c r="O302" s="65">
        <v>51115</v>
      </c>
      <c r="P302" s="65">
        <v>52000</v>
      </c>
      <c r="Q302" s="65">
        <v>52854</v>
      </c>
      <c r="R302" s="65">
        <v>53740</v>
      </c>
      <c r="S302" s="65">
        <v>54594</v>
      </c>
      <c r="T302" s="65">
        <v>55056</v>
      </c>
      <c r="U302" s="65">
        <v>55523</v>
      </c>
      <c r="V302" s="65">
        <v>55996</v>
      </c>
      <c r="W302" s="65">
        <v>56471</v>
      </c>
      <c r="X302" s="65">
        <v>56953</v>
      </c>
      <c r="Y302" s="65">
        <v>57439</v>
      </c>
      <c r="Z302" s="65">
        <v>57924</v>
      </c>
      <c r="AA302" s="65">
        <v>58410</v>
      </c>
      <c r="AB302" s="65">
        <v>58896</v>
      </c>
      <c r="AC302" s="44">
        <v>59382</v>
      </c>
      <c r="AD302" s="44">
        <v>59868</v>
      </c>
      <c r="AE302" s="11"/>
      <c r="AF302" s="11"/>
    </row>
    <row r="303" spans="1:42" s="23" customFormat="1" ht="18" thickBot="1">
      <c r="A303" s="25"/>
      <c r="B303" s="24" t="s">
        <v>43</v>
      </c>
      <c r="C303" s="24" t="s">
        <v>106</v>
      </c>
    </row>
    <row r="304" spans="1:42" s="3" customFormat="1" ht="13.5" thickTop="1">
      <c r="A304" s="15" t="s">
        <v>62</v>
      </c>
      <c r="B304" s="54">
        <v>55599</v>
      </c>
      <c r="C304" s="54">
        <v>55599</v>
      </c>
      <c r="D304" s="54">
        <v>55599</v>
      </c>
      <c r="E304" s="54">
        <v>56137</v>
      </c>
      <c r="F304" s="54">
        <v>56481</v>
      </c>
      <c r="G304" s="54">
        <v>56806</v>
      </c>
      <c r="H304" s="54">
        <v>57634</v>
      </c>
      <c r="I304" s="54">
        <v>58900</v>
      </c>
      <c r="J304" s="54">
        <v>60165</v>
      </c>
      <c r="K304" s="54">
        <v>61430</v>
      </c>
      <c r="L304" s="54">
        <v>62696</v>
      </c>
      <c r="M304" s="54">
        <v>63960</v>
      </c>
      <c r="N304" s="54">
        <v>65226</v>
      </c>
      <c r="O304" s="54">
        <v>66491</v>
      </c>
      <c r="P304" s="54">
        <v>67756</v>
      </c>
      <c r="Q304" s="54">
        <v>69022</v>
      </c>
      <c r="R304" s="54">
        <v>70287</v>
      </c>
      <c r="S304" s="54">
        <v>71552</v>
      </c>
      <c r="T304" s="54">
        <v>72193</v>
      </c>
      <c r="U304" s="54">
        <v>73261</v>
      </c>
      <c r="V304" s="54">
        <v>73928</v>
      </c>
      <c r="W304" s="54">
        <v>74599</v>
      </c>
      <c r="X304" s="54">
        <v>75281</v>
      </c>
      <c r="Y304" s="54">
        <v>75966</v>
      </c>
      <c r="Z304" s="54">
        <v>76661</v>
      </c>
      <c r="AA304" s="54">
        <v>77361</v>
      </c>
      <c r="AB304" s="4"/>
      <c r="AC304" s="4"/>
      <c r="AD304" s="4"/>
      <c r="AE304" s="4"/>
      <c r="AF304" s="4"/>
    </row>
    <row r="305" spans="1:32" s="3" customFormat="1">
      <c r="A305" s="15" t="s">
        <v>63</v>
      </c>
      <c r="B305" s="54">
        <v>51957</v>
      </c>
      <c r="C305" s="54">
        <v>51957</v>
      </c>
      <c r="D305" s="54">
        <v>51957</v>
      </c>
      <c r="E305" s="54">
        <v>52204</v>
      </c>
      <c r="F305" s="54">
        <v>52282</v>
      </c>
      <c r="G305" s="54">
        <v>52354</v>
      </c>
      <c r="H305" s="54">
        <v>52574</v>
      </c>
      <c r="I305" s="54">
        <v>53522</v>
      </c>
      <c r="J305" s="54">
        <v>54471</v>
      </c>
      <c r="K305" s="54">
        <v>55421</v>
      </c>
      <c r="L305" s="54">
        <v>56370</v>
      </c>
      <c r="M305" s="54">
        <v>57318</v>
      </c>
      <c r="N305" s="54">
        <v>58267</v>
      </c>
      <c r="O305" s="54">
        <v>59216</v>
      </c>
      <c r="P305" s="54">
        <v>60165</v>
      </c>
      <c r="Q305" s="54">
        <v>61114</v>
      </c>
      <c r="R305" s="54">
        <v>62063</v>
      </c>
      <c r="S305" s="54">
        <v>63011</v>
      </c>
      <c r="T305" s="54">
        <v>63567</v>
      </c>
      <c r="U305" s="54">
        <v>64374</v>
      </c>
      <c r="V305" s="54">
        <v>64955</v>
      </c>
      <c r="W305" s="54">
        <v>65538</v>
      </c>
      <c r="X305" s="54">
        <v>66125</v>
      </c>
      <c r="Y305" s="54">
        <v>66722</v>
      </c>
      <c r="Z305" s="54">
        <v>67320</v>
      </c>
      <c r="AA305" s="54">
        <v>67928</v>
      </c>
      <c r="AB305" s="4"/>
      <c r="AC305" s="4"/>
      <c r="AD305" s="4"/>
      <c r="AE305" s="4"/>
      <c r="AF305" s="4"/>
    </row>
    <row r="306" spans="1:32" s="3" customFormat="1">
      <c r="A306" s="15" t="s">
        <v>64</v>
      </c>
      <c r="B306" s="54">
        <v>48316</v>
      </c>
      <c r="C306" s="54">
        <v>48316</v>
      </c>
      <c r="D306" s="54">
        <v>48316</v>
      </c>
      <c r="E306" s="54">
        <v>48629</v>
      </c>
      <c r="F306" s="54">
        <v>48783</v>
      </c>
      <c r="G306" s="54">
        <v>48928</v>
      </c>
      <c r="H306" s="54">
        <v>49411</v>
      </c>
      <c r="I306" s="54">
        <v>50359</v>
      </c>
      <c r="J306" s="54">
        <v>51308</v>
      </c>
      <c r="K306" s="54">
        <v>52257</v>
      </c>
      <c r="L306" s="54">
        <v>53207</v>
      </c>
      <c r="M306" s="54">
        <v>54155</v>
      </c>
      <c r="N306" s="54">
        <v>55104</v>
      </c>
      <c r="O306" s="54">
        <v>56053</v>
      </c>
      <c r="P306" s="54">
        <v>57001</v>
      </c>
      <c r="Q306" s="54">
        <v>57951</v>
      </c>
      <c r="R306" s="54">
        <v>58900</v>
      </c>
      <c r="S306" s="54">
        <v>59848</v>
      </c>
      <c r="T306" s="54">
        <v>60372</v>
      </c>
      <c r="U306" s="54">
        <v>61084</v>
      </c>
      <c r="V306" s="54">
        <v>61630</v>
      </c>
      <c r="W306" s="54">
        <v>62180</v>
      </c>
      <c r="X306" s="54">
        <v>62737</v>
      </c>
      <c r="Y306" s="54">
        <v>63296</v>
      </c>
      <c r="Z306" s="54">
        <v>63863</v>
      </c>
      <c r="AA306" s="54">
        <v>64434</v>
      </c>
      <c r="AB306" s="4"/>
      <c r="AC306" s="4"/>
      <c r="AD306" s="4"/>
      <c r="AE306" s="4"/>
      <c r="AF306" s="4"/>
    </row>
    <row r="307" spans="1:32" s="3" customFormat="1">
      <c r="A307" s="15" t="s">
        <v>65</v>
      </c>
      <c r="B307" s="54">
        <v>44674</v>
      </c>
      <c r="C307" s="54">
        <v>44674</v>
      </c>
      <c r="D307" s="54">
        <v>44674</v>
      </c>
      <c r="E307" s="54">
        <v>44947</v>
      </c>
      <c r="F307" s="54">
        <v>45110</v>
      </c>
      <c r="G307" s="54">
        <v>45228</v>
      </c>
      <c r="H307" s="54">
        <v>45773</v>
      </c>
      <c r="I307" s="54">
        <v>46627</v>
      </c>
      <c r="J307" s="54">
        <v>47512</v>
      </c>
      <c r="K307" s="54">
        <v>48366</v>
      </c>
      <c r="L307" s="54">
        <v>49253</v>
      </c>
      <c r="M307" s="54">
        <v>50106</v>
      </c>
      <c r="N307" s="54">
        <v>50992</v>
      </c>
      <c r="O307" s="54">
        <v>51846</v>
      </c>
      <c r="P307" s="54">
        <v>52732</v>
      </c>
      <c r="Q307" s="54">
        <v>53586</v>
      </c>
      <c r="R307" s="54">
        <v>54471</v>
      </c>
      <c r="S307" s="54">
        <v>55325</v>
      </c>
      <c r="T307" s="54">
        <v>55804</v>
      </c>
      <c r="U307" s="54">
        <v>56378</v>
      </c>
      <c r="V307" s="54">
        <v>56875</v>
      </c>
      <c r="W307" s="54">
        <v>57379</v>
      </c>
      <c r="X307" s="54">
        <v>57886</v>
      </c>
      <c r="Y307" s="54">
        <v>58398</v>
      </c>
      <c r="Z307" s="54">
        <v>58915</v>
      </c>
      <c r="AA307" s="54">
        <v>59439</v>
      </c>
      <c r="AB307" s="4"/>
      <c r="AC307" s="4"/>
      <c r="AD307" s="4"/>
      <c r="AE307" s="4"/>
      <c r="AF307" s="4"/>
    </row>
    <row r="308" spans="1:32" s="3" customFormat="1">
      <c r="A308" s="15" t="s">
        <v>66</v>
      </c>
      <c r="B308" s="54">
        <v>43036</v>
      </c>
      <c r="C308" s="54">
        <v>43036</v>
      </c>
      <c r="D308" s="54">
        <v>43036</v>
      </c>
      <c r="E308" s="54">
        <v>43159</v>
      </c>
      <c r="F308" s="54">
        <v>43360</v>
      </c>
      <c r="G308" s="54">
        <v>43515</v>
      </c>
      <c r="H308" s="54">
        <v>44191</v>
      </c>
      <c r="I308" s="54">
        <v>45046</v>
      </c>
      <c r="J308" s="54">
        <v>45931</v>
      </c>
      <c r="K308" s="54">
        <v>46785</v>
      </c>
      <c r="L308" s="54">
        <v>47671</v>
      </c>
      <c r="M308" s="54">
        <v>48524</v>
      </c>
      <c r="N308" s="54">
        <v>49411</v>
      </c>
      <c r="O308" s="54">
        <v>50265</v>
      </c>
      <c r="P308" s="54">
        <v>51150</v>
      </c>
      <c r="Q308" s="54">
        <v>52004</v>
      </c>
      <c r="R308" s="54">
        <v>52890</v>
      </c>
      <c r="S308" s="54">
        <v>53744</v>
      </c>
      <c r="T308" s="54">
        <v>54206</v>
      </c>
      <c r="U308" s="54">
        <v>54733</v>
      </c>
      <c r="V308" s="54">
        <v>55213</v>
      </c>
      <c r="W308" s="54">
        <v>55701</v>
      </c>
      <c r="X308" s="54">
        <v>56192</v>
      </c>
      <c r="Y308" s="54">
        <v>56688</v>
      </c>
      <c r="Z308" s="54">
        <v>57188</v>
      </c>
      <c r="AA308" s="54">
        <v>57695</v>
      </c>
      <c r="AB308" s="4"/>
      <c r="AC308" s="4"/>
      <c r="AD308" s="4"/>
      <c r="AE308" s="4"/>
      <c r="AF308" s="4"/>
    </row>
    <row r="309" spans="1:32" s="3" customFormat="1" ht="18" thickBot="1">
      <c r="A309" s="25"/>
      <c r="B309" s="46" t="s">
        <v>41</v>
      </c>
      <c r="C309" s="24" t="s">
        <v>104</v>
      </c>
      <c r="D309" s="23"/>
      <c r="E309" s="23"/>
      <c r="F309" s="23"/>
      <c r="G309" s="23"/>
      <c r="H309" s="23"/>
      <c r="I309" s="23"/>
      <c r="J309" s="23"/>
      <c r="K309" s="23"/>
      <c r="L309" s="23"/>
      <c r="M309" s="23"/>
      <c r="N309" s="23"/>
      <c r="O309" s="23"/>
      <c r="P309" s="23"/>
      <c r="Q309" s="23"/>
      <c r="R309" s="23"/>
      <c r="S309" s="23"/>
      <c r="T309" s="23"/>
      <c r="U309" s="23"/>
      <c r="V309" s="23"/>
      <c r="W309" s="23"/>
      <c r="X309" s="23"/>
      <c r="Y309" s="23"/>
      <c r="Z309" s="23"/>
      <c r="AA309" s="4"/>
      <c r="AB309" s="4"/>
      <c r="AC309" s="4"/>
      <c r="AD309" s="4"/>
      <c r="AE309" s="4"/>
      <c r="AF309" s="4"/>
    </row>
    <row r="310" spans="1:32" s="3" customFormat="1" ht="13.5" thickTop="1">
      <c r="A310" s="15" t="s">
        <v>62</v>
      </c>
      <c r="B310" s="45">
        <v>56288</v>
      </c>
      <c r="C310" s="45">
        <v>58111</v>
      </c>
      <c r="D310" s="45">
        <v>59747</v>
      </c>
      <c r="E310" s="45">
        <v>60099</v>
      </c>
      <c r="F310" s="45">
        <v>60482</v>
      </c>
      <c r="G310" s="45">
        <v>60814</v>
      </c>
      <c r="H310" s="45">
        <v>62120</v>
      </c>
      <c r="I310" s="45">
        <v>63427</v>
      </c>
      <c r="J310" s="45">
        <v>64732</v>
      </c>
      <c r="K310" s="45">
        <v>66038</v>
      </c>
      <c r="L310" s="45">
        <v>67345</v>
      </c>
      <c r="M310" s="45">
        <v>68650</v>
      </c>
      <c r="N310" s="45">
        <v>69956</v>
      </c>
      <c r="O310" s="45">
        <v>71261</v>
      </c>
      <c r="P310" s="45">
        <v>72568</v>
      </c>
      <c r="Q310" s="45">
        <v>73874</v>
      </c>
      <c r="R310" s="45">
        <v>75180</v>
      </c>
      <c r="S310" s="45">
        <v>76485</v>
      </c>
      <c r="T310" s="45">
        <v>77148</v>
      </c>
      <c r="U310" s="45">
        <v>77815</v>
      </c>
      <c r="V310" s="45">
        <v>78489</v>
      </c>
      <c r="W310" s="45">
        <v>79171</v>
      </c>
      <c r="X310" s="45">
        <v>79858</v>
      </c>
      <c r="Y310" s="45">
        <v>80531</v>
      </c>
      <c r="Z310" s="29"/>
      <c r="AA310" s="4"/>
      <c r="AB310" s="4"/>
      <c r="AC310" s="4"/>
      <c r="AD310" s="4"/>
      <c r="AE310" s="4"/>
      <c r="AF310" s="4"/>
    </row>
    <row r="311" spans="1:32" s="3" customFormat="1">
      <c r="A311" s="15" t="s">
        <v>63</v>
      </c>
      <c r="B311" s="45">
        <v>53319</v>
      </c>
      <c r="C311" s="45">
        <v>54534</v>
      </c>
      <c r="D311" s="45">
        <v>55590</v>
      </c>
      <c r="E311" s="45">
        <v>55688</v>
      </c>
      <c r="F311" s="45">
        <v>55819</v>
      </c>
      <c r="G311" s="45">
        <v>55918</v>
      </c>
      <c r="H311" s="45">
        <v>56897</v>
      </c>
      <c r="I311" s="45">
        <v>57875</v>
      </c>
      <c r="J311" s="45">
        <v>58855</v>
      </c>
      <c r="K311" s="45">
        <v>59835</v>
      </c>
      <c r="L311" s="45">
        <v>60814</v>
      </c>
      <c r="M311" s="45">
        <v>61794</v>
      </c>
      <c r="N311" s="45">
        <v>62774</v>
      </c>
      <c r="O311" s="45">
        <v>63753</v>
      </c>
      <c r="P311" s="45">
        <v>64732</v>
      </c>
      <c r="Q311" s="45">
        <v>65712</v>
      </c>
      <c r="R311" s="45">
        <v>66691</v>
      </c>
      <c r="S311" s="45">
        <v>67670</v>
      </c>
      <c r="T311" s="45">
        <v>68243</v>
      </c>
      <c r="U311" s="45">
        <v>68823</v>
      </c>
      <c r="V311" s="45">
        <v>69407</v>
      </c>
      <c r="W311" s="45">
        <v>69997</v>
      </c>
      <c r="X311" s="45">
        <v>70594</v>
      </c>
      <c r="Y311" s="45">
        <v>71178</v>
      </c>
      <c r="Z311" s="29"/>
      <c r="AA311" s="4"/>
      <c r="AB311" s="4"/>
      <c r="AC311" s="4"/>
      <c r="AD311" s="4"/>
      <c r="AE311" s="4"/>
      <c r="AF311" s="4"/>
    </row>
    <row r="312" spans="1:32" s="3" customFormat="1">
      <c r="A312" s="15" t="s">
        <v>64</v>
      </c>
      <c r="B312" s="45">
        <v>49717</v>
      </c>
      <c r="C312" s="45">
        <v>50997</v>
      </c>
      <c r="D312" s="45">
        <v>52123</v>
      </c>
      <c r="E312" s="45">
        <v>52293</v>
      </c>
      <c r="F312" s="45">
        <v>52493</v>
      </c>
      <c r="G312" s="45">
        <v>52652</v>
      </c>
      <c r="H312" s="45">
        <v>53632</v>
      </c>
      <c r="I312" s="45">
        <v>54611</v>
      </c>
      <c r="J312" s="45">
        <v>55591</v>
      </c>
      <c r="K312" s="45">
        <v>56569</v>
      </c>
      <c r="L312" s="45">
        <v>57551</v>
      </c>
      <c r="M312" s="45">
        <v>58529</v>
      </c>
      <c r="N312" s="45">
        <v>59508</v>
      </c>
      <c r="O312" s="45">
        <v>60488</v>
      </c>
      <c r="P312" s="45">
        <v>61468</v>
      </c>
      <c r="Q312" s="45">
        <v>62447</v>
      </c>
      <c r="R312" s="45">
        <v>63427</v>
      </c>
      <c r="S312" s="45">
        <v>64406</v>
      </c>
      <c r="T312" s="45">
        <v>64945</v>
      </c>
      <c r="U312" s="45">
        <v>65491</v>
      </c>
      <c r="V312" s="45">
        <v>66044</v>
      </c>
      <c r="W312" s="45">
        <v>66602</v>
      </c>
      <c r="X312" s="45">
        <v>67162</v>
      </c>
      <c r="Y312" s="45">
        <v>67712</v>
      </c>
      <c r="Z312" s="29"/>
      <c r="AA312" s="4"/>
      <c r="AB312" s="4"/>
      <c r="AC312" s="4"/>
      <c r="AD312" s="4"/>
      <c r="AE312" s="4"/>
      <c r="AF312" s="4"/>
    </row>
    <row r="313" spans="1:32" s="3" customFormat="1">
      <c r="A313" s="15" t="s">
        <v>140</v>
      </c>
      <c r="B313" s="45">
        <v>46272</v>
      </c>
      <c r="C313" s="45">
        <v>47416</v>
      </c>
      <c r="D313" s="45">
        <v>48486</v>
      </c>
      <c r="E313" s="45">
        <v>48626</v>
      </c>
      <c r="F313" s="45">
        <v>48827</v>
      </c>
      <c r="G313" s="45">
        <v>48963</v>
      </c>
      <c r="H313" s="45">
        <v>49877</v>
      </c>
      <c r="I313" s="45">
        <v>50758</v>
      </c>
      <c r="J313" s="45">
        <v>51674</v>
      </c>
      <c r="K313" s="45">
        <v>52554</v>
      </c>
      <c r="L313" s="45">
        <v>53469</v>
      </c>
      <c r="M313" s="45">
        <v>54350</v>
      </c>
      <c r="N313" s="45">
        <v>55264</v>
      </c>
      <c r="O313" s="45">
        <v>56145</v>
      </c>
      <c r="P313" s="45">
        <v>57060</v>
      </c>
      <c r="Q313" s="45">
        <v>57941</v>
      </c>
      <c r="R313" s="45">
        <v>58855</v>
      </c>
      <c r="S313" s="45">
        <v>59737</v>
      </c>
      <c r="T313" s="45">
        <v>60233</v>
      </c>
      <c r="U313" s="45">
        <v>60730</v>
      </c>
      <c r="V313" s="45">
        <v>61233</v>
      </c>
      <c r="W313" s="45">
        <v>61742</v>
      </c>
      <c r="X313" s="45">
        <v>62255</v>
      </c>
      <c r="Y313" s="45">
        <v>62758</v>
      </c>
      <c r="Z313" s="29"/>
      <c r="AA313" s="4"/>
      <c r="AB313" s="4"/>
      <c r="AC313" s="4"/>
      <c r="AD313" s="4"/>
      <c r="AE313" s="4"/>
      <c r="AF313" s="4"/>
    </row>
    <row r="314" spans="1:32" s="3" customFormat="1">
      <c r="A314" s="15" t="s">
        <v>66</v>
      </c>
      <c r="B314" s="45">
        <v>44741</v>
      </c>
      <c r="C314" s="45">
        <v>45577</v>
      </c>
      <c r="D314" s="45">
        <v>46687</v>
      </c>
      <c r="E314" s="45">
        <v>46931</v>
      </c>
      <c r="F314" s="45">
        <v>47164</v>
      </c>
      <c r="G314" s="45">
        <v>47330</v>
      </c>
      <c r="H314" s="45">
        <v>48243</v>
      </c>
      <c r="I314" s="45">
        <v>49128</v>
      </c>
      <c r="J314" s="45">
        <v>50041</v>
      </c>
      <c r="K314" s="45">
        <v>50921</v>
      </c>
      <c r="L314" s="45">
        <v>51836</v>
      </c>
      <c r="M314" s="45">
        <v>52717</v>
      </c>
      <c r="N314" s="45">
        <v>53632</v>
      </c>
      <c r="O314" s="45">
        <v>54514</v>
      </c>
      <c r="P314" s="45">
        <v>55427</v>
      </c>
      <c r="Q314" s="45">
        <v>56308</v>
      </c>
      <c r="R314" s="45">
        <v>57223</v>
      </c>
      <c r="S314" s="45">
        <v>58104</v>
      </c>
      <c r="T314" s="45">
        <v>58582</v>
      </c>
      <c r="U314" s="45">
        <v>59063</v>
      </c>
      <c r="V314" s="45">
        <v>59552</v>
      </c>
      <c r="W314" s="45">
        <v>60042</v>
      </c>
      <c r="X314" s="45">
        <v>60539</v>
      </c>
      <c r="Y314" s="45">
        <v>61025</v>
      </c>
      <c r="Z314" s="29"/>
      <c r="AA314" s="4"/>
      <c r="AB314" s="4"/>
      <c r="AC314" s="4"/>
      <c r="AD314" s="4"/>
      <c r="AE314" s="4"/>
      <c r="AF314" s="4"/>
    </row>
    <row r="315" spans="1:32" s="23" customFormat="1" ht="18" thickBot="1">
      <c r="A315" s="25"/>
      <c r="B315" s="24" t="s">
        <v>44</v>
      </c>
      <c r="C315" s="24" t="s">
        <v>107</v>
      </c>
    </row>
    <row r="316" spans="1:32" s="3" customFormat="1" ht="13.5" thickTop="1">
      <c r="A316" s="15" t="s">
        <v>62</v>
      </c>
      <c r="B316" s="66">
        <v>56477</v>
      </c>
      <c r="C316" s="66">
        <v>57021</v>
      </c>
      <c r="D316" s="66">
        <v>57364</v>
      </c>
      <c r="E316" s="66">
        <v>57687</v>
      </c>
      <c r="F316" s="66">
        <v>58041</v>
      </c>
      <c r="G316" s="66">
        <v>58343</v>
      </c>
      <c r="H316" s="66">
        <v>59651</v>
      </c>
      <c r="I316" s="66">
        <v>60962</v>
      </c>
      <c r="J316" s="66">
        <v>62271</v>
      </c>
      <c r="K316" s="66">
        <v>63580</v>
      </c>
      <c r="L316" s="66">
        <v>64890</v>
      </c>
      <c r="M316" s="66">
        <v>66199</v>
      </c>
      <c r="N316" s="66">
        <v>67509</v>
      </c>
      <c r="O316" s="66">
        <v>68818</v>
      </c>
      <c r="P316" s="66">
        <v>70127</v>
      </c>
      <c r="Q316" s="66">
        <v>71438</v>
      </c>
      <c r="R316" s="66">
        <v>72747</v>
      </c>
      <c r="S316" s="66">
        <v>74056</v>
      </c>
      <c r="T316" s="66">
        <v>74720</v>
      </c>
      <c r="U316" s="66">
        <v>75388</v>
      </c>
      <c r="V316" s="66">
        <v>76065</v>
      </c>
      <c r="W316" s="66">
        <v>76748</v>
      </c>
      <c r="X316" s="66">
        <v>77439</v>
      </c>
      <c r="Y316" s="66">
        <v>78135</v>
      </c>
      <c r="Z316" s="66">
        <v>78653</v>
      </c>
      <c r="AA316" s="66">
        <v>79170</v>
      </c>
      <c r="AB316" s="5"/>
      <c r="AC316" s="5"/>
      <c r="AD316" s="5"/>
      <c r="AE316" s="5"/>
      <c r="AF316" s="5"/>
    </row>
    <row r="317" spans="1:32" s="3" customFormat="1">
      <c r="A317" s="15" t="s">
        <v>63</v>
      </c>
      <c r="B317" s="66">
        <v>52864</v>
      </c>
      <c r="C317" s="66">
        <v>53109</v>
      </c>
      <c r="D317" s="66">
        <v>53187</v>
      </c>
      <c r="E317" s="66">
        <v>53258</v>
      </c>
      <c r="F317" s="66">
        <v>53363</v>
      </c>
      <c r="G317" s="66">
        <v>53432</v>
      </c>
      <c r="H317" s="66">
        <v>54414</v>
      </c>
      <c r="I317" s="66">
        <v>55395</v>
      </c>
      <c r="J317" s="66">
        <v>56377</v>
      </c>
      <c r="K317" s="66">
        <v>57361</v>
      </c>
      <c r="L317" s="66">
        <v>58343</v>
      </c>
      <c r="M317" s="66">
        <v>59324</v>
      </c>
      <c r="N317" s="66">
        <v>60306</v>
      </c>
      <c r="O317" s="66">
        <v>61289</v>
      </c>
      <c r="P317" s="66">
        <v>62271</v>
      </c>
      <c r="Q317" s="66">
        <v>63253</v>
      </c>
      <c r="R317" s="66">
        <v>64235</v>
      </c>
      <c r="S317" s="66">
        <v>65216</v>
      </c>
      <c r="T317" s="66">
        <v>65792</v>
      </c>
      <c r="U317" s="66">
        <v>66372</v>
      </c>
      <c r="V317" s="66">
        <v>66958</v>
      </c>
      <c r="W317" s="66">
        <v>67549</v>
      </c>
      <c r="X317" s="66">
        <v>68148</v>
      </c>
      <c r="Y317" s="66">
        <v>68752</v>
      </c>
      <c r="Z317" s="66">
        <v>69269</v>
      </c>
      <c r="AA317" s="67">
        <v>69787</v>
      </c>
      <c r="AB317" s="5"/>
      <c r="AC317" s="5"/>
      <c r="AD317" s="5"/>
      <c r="AE317" s="5"/>
      <c r="AF317" s="5"/>
    </row>
    <row r="318" spans="1:32" s="3" customFormat="1">
      <c r="A318" s="15" t="s">
        <v>64</v>
      </c>
      <c r="B318" s="66">
        <v>49241</v>
      </c>
      <c r="C318" s="66">
        <v>49553</v>
      </c>
      <c r="D318" s="66">
        <v>49706</v>
      </c>
      <c r="E318" s="66">
        <v>49850</v>
      </c>
      <c r="F318" s="66">
        <v>50023</v>
      </c>
      <c r="G318" s="66">
        <v>50158</v>
      </c>
      <c r="H318" s="66">
        <v>51140</v>
      </c>
      <c r="I318" s="66">
        <v>52122</v>
      </c>
      <c r="J318" s="66">
        <v>53104</v>
      </c>
      <c r="K318" s="66">
        <v>54086</v>
      </c>
      <c r="L318" s="66">
        <v>55069</v>
      </c>
      <c r="M318" s="66">
        <v>56050</v>
      </c>
      <c r="N318" s="66">
        <v>57033</v>
      </c>
      <c r="O318" s="66">
        <v>58015</v>
      </c>
      <c r="P318" s="66">
        <v>58996</v>
      </c>
      <c r="Q318" s="66">
        <v>59979</v>
      </c>
      <c r="R318" s="66">
        <v>60962</v>
      </c>
      <c r="S318" s="66">
        <v>61943</v>
      </c>
      <c r="T318" s="66">
        <v>62485</v>
      </c>
      <c r="U318" s="66">
        <v>63033</v>
      </c>
      <c r="V318" s="66">
        <v>63585</v>
      </c>
      <c r="W318" s="66">
        <v>64143</v>
      </c>
      <c r="X318" s="66">
        <v>64707</v>
      </c>
      <c r="Y318" s="66">
        <v>65277</v>
      </c>
      <c r="Z318" s="66">
        <v>65795</v>
      </c>
      <c r="AA318" s="66">
        <v>66312</v>
      </c>
      <c r="AB318" s="5"/>
      <c r="AC318" s="5"/>
      <c r="AD318" s="5"/>
      <c r="AE318" s="5"/>
      <c r="AF318" s="5"/>
    </row>
    <row r="319" spans="1:32" s="3" customFormat="1">
      <c r="A319" s="15" t="s">
        <v>65</v>
      </c>
      <c r="B319" s="66">
        <v>45619</v>
      </c>
      <c r="C319" s="66">
        <v>45890</v>
      </c>
      <c r="D319" s="66">
        <v>46051</v>
      </c>
      <c r="E319" s="66">
        <v>46168</v>
      </c>
      <c r="F319" s="66">
        <v>46347</v>
      </c>
      <c r="G319" s="66">
        <v>46459</v>
      </c>
      <c r="H319" s="66">
        <v>47375</v>
      </c>
      <c r="I319" s="66">
        <v>48259</v>
      </c>
      <c r="J319" s="66">
        <v>49175</v>
      </c>
      <c r="K319" s="66">
        <v>50059</v>
      </c>
      <c r="L319" s="66">
        <v>50977</v>
      </c>
      <c r="M319" s="66">
        <v>51860</v>
      </c>
      <c r="N319" s="66">
        <v>52777</v>
      </c>
      <c r="O319" s="66">
        <v>53661</v>
      </c>
      <c r="P319" s="66">
        <v>54578</v>
      </c>
      <c r="Q319" s="66">
        <v>55462</v>
      </c>
      <c r="R319" s="66">
        <v>56377</v>
      </c>
      <c r="S319" s="66">
        <v>57261</v>
      </c>
      <c r="T319" s="66">
        <v>57757</v>
      </c>
      <c r="U319" s="66">
        <v>58257</v>
      </c>
      <c r="V319" s="66">
        <v>58762</v>
      </c>
      <c r="W319" s="66">
        <v>59271</v>
      </c>
      <c r="X319" s="66">
        <v>59786</v>
      </c>
      <c r="Y319" s="66">
        <v>60306</v>
      </c>
      <c r="Z319" s="66">
        <v>60824</v>
      </c>
      <c r="AA319" s="68">
        <v>61341</v>
      </c>
      <c r="AB319" s="5"/>
      <c r="AC319" s="5"/>
      <c r="AD319" s="5"/>
      <c r="AE319" s="5"/>
      <c r="AF319" s="5"/>
    </row>
    <row r="320" spans="1:32" s="3" customFormat="1">
      <c r="A320" s="15" t="s">
        <v>66</v>
      </c>
      <c r="B320" s="66">
        <v>43988</v>
      </c>
      <c r="C320" s="66">
        <v>44111</v>
      </c>
      <c r="D320" s="66">
        <v>44311</v>
      </c>
      <c r="E320" s="66">
        <v>44466</v>
      </c>
      <c r="F320" s="66">
        <v>44678</v>
      </c>
      <c r="G320" s="66">
        <v>44822</v>
      </c>
      <c r="H320" s="66">
        <v>45738</v>
      </c>
      <c r="I320" s="66">
        <v>46623</v>
      </c>
      <c r="J320" s="66">
        <v>47539</v>
      </c>
      <c r="K320" s="66">
        <v>48422</v>
      </c>
      <c r="L320" s="66">
        <v>49339</v>
      </c>
      <c r="M320" s="66">
        <v>50222</v>
      </c>
      <c r="N320" s="66">
        <v>51140</v>
      </c>
      <c r="O320" s="66">
        <v>52024</v>
      </c>
      <c r="P320" s="66">
        <v>52940</v>
      </c>
      <c r="Q320" s="66">
        <v>53824</v>
      </c>
      <c r="R320" s="66">
        <v>54741</v>
      </c>
      <c r="S320" s="66">
        <v>55625</v>
      </c>
      <c r="T320" s="66">
        <v>56103</v>
      </c>
      <c r="U320" s="66">
        <v>56587</v>
      </c>
      <c r="V320" s="66">
        <v>57076</v>
      </c>
      <c r="W320" s="66">
        <v>57568</v>
      </c>
      <c r="X320" s="66">
        <v>58067</v>
      </c>
      <c r="Y320" s="66">
        <v>58570</v>
      </c>
      <c r="Z320" s="66">
        <v>59087</v>
      </c>
      <c r="AA320" s="67">
        <v>59605</v>
      </c>
      <c r="AB320" s="5"/>
      <c r="AC320" s="5"/>
      <c r="AD320" s="5"/>
      <c r="AE320" s="5"/>
      <c r="AF320" s="5"/>
    </row>
    <row r="321" spans="1:32" s="23" customFormat="1" ht="18" thickBot="1">
      <c r="A321" s="25"/>
      <c r="B321" s="24" t="s">
        <v>45</v>
      </c>
      <c r="C321" s="24" t="s">
        <v>108</v>
      </c>
    </row>
    <row r="322" spans="1:32" s="3" customFormat="1" ht="13.5" thickTop="1">
      <c r="A322" s="15" t="s">
        <v>62</v>
      </c>
      <c r="B322" s="69">
        <v>60164</v>
      </c>
      <c r="C322" s="70">
        <v>60784</v>
      </c>
      <c r="D322" s="69">
        <v>61181</v>
      </c>
      <c r="E322" s="70">
        <v>61555</v>
      </c>
      <c r="F322" s="69">
        <v>61965</v>
      </c>
      <c r="G322" s="70">
        <v>62316</v>
      </c>
      <c r="H322" s="69">
        <v>63832</v>
      </c>
      <c r="I322" s="70">
        <v>65350</v>
      </c>
      <c r="J322" s="69">
        <v>66868</v>
      </c>
      <c r="K322" s="70">
        <v>68385</v>
      </c>
      <c r="L322" s="69">
        <v>69903</v>
      </c>
      <c r="M322" s="70">
        <v>71420</v>
      </c>
      <c r="N322" s="69">
        <v>72938</v>
      </c>
      <c r="O322" s="70">
        <v>74456</v>
      </c>
      <c r="P322" s="69">
        <v>75973</v>
      </c>
      <c r="Q322" s="70">
        <v>77491</v>
      </c>
      <c r="R322" s="69">
        <v>79009</v>
      </c>
      <c r="S322" s="70">
        <v>80525</v>
      </c>
      <c r="T322" s="69">
        <v>81295</v>
      </c>
      <c r="U322" s="70">
        <v>82069</v>
      </c>
      <c r="V322" s="69">
        <v>82854</v>
      </c>
      <c r="W322" s="70">
        <v>83645</v>
      </c>
      <c r="X322" s="69">
        <v>84445</v>
      </c>
      <c r="Y322" s="70">
        <v>85253</v>
      </c>
      <c r="Z322" s="69">
        <v>86081</v>
      </c>
      <c r="AA322" s="70">
        <v>86917</v>
      </c>
      <c r="AB322" s="69">
        <v>87761</v>
      </c>
      <c r="AC322" s="70">
        <v>88614</v>
      </c>
      <c r="AD322" s="5"/>
      <c r="AE322" s="5"/>
      <c r="AF322" s="5"/>
    </row>
    <row r="323" spans="1:32" s="3" customFormat="1">
      <c r="A323" s="15" t="s">
        <v>63</v>
      </c>
      <c r="B323" s="69">
        <v>55966</v>
      </c>
      <c r="C323" s="70">
        <v>56250</v>
      </c>
      <c r="D323" s="69">
        <v>56340</v>
      </c>
      <c r="E323" s="70">
        <v>56423</v>
      </c>
      <c r="F323" s="69">
        <v>56544</v>
      </c>
      <c r="G323" s="70">
        <v>56625</v>
      </c>
      <c r="H323" s="69">
        <v>57762</v>
      </c>
      <c r="I323" s="70">
        <v>58899</v>
      </c>
      <c r="J323" s="69">
        <v>60038</v>
      </c>
      <c r="K323" s="70">
        <v>61178</v>
      </c>
      <c r="L323" s="69">
        <v>62316</v>
      </c>
      <c r="M323" s="70">
        <v>63452</v>
      </c>
      <c r="N323" s="69">
        <v>64591</v>
      </c>
      <c r="O323" s="70">
        <v>65729</v>
      </c>
      <c r="P323" s="69">
        <v>66868</v>
      </c>
      <c r="Q323" s="70">
        <v>68005</v>
      </c>
      <c r="R323" s="69">
        <v>69144</v>
      </c>
      <c r="S323" s="70">
        <v>70281</v>
      </c>
      <c r="T323" s="69">
        <v>70948</v>
      </c>
      <c r="U323" s="70">
        <v>71620</v>
      </c>
      <c r="V323" s="69">
        <v>72300</v>
      </c>
      <c r="W323" s="70">
        <v>72985</v>
      </c>
      <c r="X323" s="69">
        <v>73678</v>
      </c>
      <c r="Y323" s="70">
        <v>74379</v>
      </c>
      <c r="Z323" s="69">
        <v>75098</v>
      </c>
      <c r="AA323" s="70">
        <v>75824</v>
      </c>
      <c r="AB323" s="69">
        <v>76557</v>
      </c>
      <c r="AC323" s="70">
        <v>77298</v>
      </c>
      <c r="AD323" s="5"/>
      <c r="AE323" s="5"/>
      <c r="AF323" s="5"/>
    </row>
    <row r="324" spans="1:32" s="3" customFormat="1">
      <c r="A324" s="15" t="s">
        <v>64</v>
      </c>
      <c r="B324" s="69">
        <v>52768</v>
      </c>
      <c r="C324" s="70">
        <v>53029</v>
      </c>
      <c r="D324" s="69">
        <v>53107</v>
      </c>
      <c r="E324" s="70">
        <v>53173</v>
      </c>
      <c r="F324" s="69">
        <v>53274</v>
      </c>
      <c r="G324" s="70">
        <v>53331</v>
      </c>
      <c r="H324" s="69">
        <v>53969</v>
      </c>
      <c r="I324" s="70">
        <v>55106</v>
      </c>
      <c r="J324" s="69">
        <v>56244</v>
      </c>
      <c r="K324" s="70">
        <v>57383</v>
      </c>
      <c r="L324" s="69">
        <v>58522</v>
      </c>
      <c r="M324" s="70">
        <v>59659</v>
      </c>
      <c r="N324" s="69">
        <v>60797</v>
      </c>
      <c r="O324" s="70">
        <v>61935</v>
      </c>
      <c r="P324" s="69">
        <v>63073</v>
      </c>
      <c r="Q324" s="70">
        <v>64212</v>
      </c>
      <c r="R324" s="69">
        <v>65350</v>
      </c>
      <c r="S324" s="70">
        <v>66487</v>
      </c>
      <c r="T324" s="69">
        <v>67116</v>
      </c>
      <c r="U324" s="70">
        <v>67751</v>
      </c>
      <c r="V324" s="69">
        <v>68391</v>
      </c>
      <c r="W324" s="70">
        <v>69037</v>
      </c>
      <c r="X324" s="69">
        <v>69691</v>
      </c>
      <c r="Y324" s="70">
        <v>70352</v>
      </c>
      <c r="Z324" s="69">
        <v>71031</v>
      </c>
      <c r="AA324" s="70">
        <v>71716</v>
      </c>
      <c r="AB324" s="69">
        <v>72408</v>
      </c>
      <c r="AC324" s="70">
        <v>73107</v>
      </c>
      <c r="AD324" s="5"/>
      <c r="AE324" s="5"/>
      <c r="AF324" s="5"/>
    </row>
    <row r="325" spans="1:32" s="3" customFormat="1">
      <c r="A325" s="15" t="s">
        <v>65</v>
      </c>
      <c r="B325" s="69">
        <v>48669</v>
      </c>
      <c r="C325" s="70">
        <v>48885</v>
      </c>
      <c r="D325" s="69">
        <v>48921</v>
      </c>
      <c r="E325" s="70">
        <v>48977</v>
      </c>
      <c r="F325" s="69">
        <v>49064</v>
      </c>
      <c r="G325" s="70">
        <v>49164</v>
      </c>
      <c r="H325" s="69">
        <v>49606</v>
      </c>
      <c r="I325" s="70">
        <v>50629</v>
      </c>
      <c r="J325" s="69">
        <v>51691</v>
      </c>
      <c r="K325" s="70">
        <v>52715</v>
      </c>
      <c r="L325" s="69">
        <v>53779</v>
      </c>
      <c r="M325" s="70">
        <v>54803</v>
      </c>
      <c r="N325" s="69">
        <v>55866</v>
      </c>
      <c r="O325" s="70">
        <v>56890</v>
      </c>
      <c r="P325" s="69">
        <v>57952</v>
      </c>
      <c r="Q325" s="70">
        <v>58976</v>
      </c>
      <c r="R325" s="69">
        <v>60038</v>
      </c>
      <c r="S325" s="70">
        <v>61062</v>
      </c>
      <c r="T325" s="69">
        <v>61636</v>
      </c>
      <c r="U325" s="70">
        <v>62216</v>
      </c>
      <c r="V325" s="69">
        <v>62801</v>
      </c>
      <c r="W325" s="70">
        <v>63392</v>
      </c>
      <c r="X325" s="69">
        <v>63988</v>
      </c>
      <c r="Y325" s="70">
        <v>64591</v>
      </c>
      <c r="Z325" s="69">
        <v>65212</v>
      </c>
      <c r="AA325" s="70">
        <v>65839</v>
      </c>
      <c r="AB325" s="69">
        <v>66472</v>
      </c>
      <c r="AC325" s="70">
        <v>67112</v>
      </c>
      <c r="AD325" s="5"/>
      <c r="AE325" s="5"/>
      <c r="AF325" s="5"/>
    </row>
    <row r="326" spans="1:32" s="3" customFormat="1">
      <c r="A326" s="15" t="s">
        <v>66</v>
      </c>
      <c r="B326" s="69">
        <v>46980</v>
      </c>
      <c r="C326" s="70">
        <v>47072</v>
      </c>
      <c r="D326" s="69">
        <v>47205</v>
      </c>
      <c r="E326" s="70">
        <v>47284</v>
      </c>
      <c r="F326" s="69">
        <v>47380</v>
      </c>
      <c r="G326" s="70">
        <v>47471</v>
      </c>
      <c r="H326" s="69">
        <v>47908</v>
      </c>
      <c r="I326" s="70">
        <v>48733</v>
      </c>
      <c r="J326" s="69">
        <v>49795</v>
      </c>
      <c r="K326" s="70">
        <v>50819</v>
      </c>
      <c r="L326" s="69">
        <v>51882</v>
      </c>
      <c r="M326" s="70">
        <v>52905</v>
      </c>
      <c r="N326" s="69">
        <v>53969</v>
      </c>
      <c r="O326" s="70">
        <v>54993</v>
      </c>
      <c r="P326" s="69">
        <v>56055</v>
      </c>
      <c r="Q326" s="70">
        <v>57079</v>
      </c>
      <c r="R326" s="69">
        <v>58142</v>
      </c>
      <c r="S326" s="70">
        <v>59166</v>
      </c>
      <c r="T326" s="69">
        <v>59720</v>
      </c>
      <c r="U326" s="70">
        <v>60280</v>
      </c>
      <c r="V326" s="69">
        <v>60847</v>
      </c>
      <c r="W326" s="70">
        <v>61417</v>
      </c>
      <c r="X326" s="69">
        <v>61995</v>
      </c>
      <c r="Y326" s="70">
        <v>62579</v>
      </c>
      <c r="Z326" s="69">
        <v>63180</v>
      </c>
      <c r="AA326" s="70">
        <v>63787</v>
      </c>
      <c r="AB326" s="69">
        <v>64400</v>
      </c>
      <c r="AC326" s="70">
        <v>65019</v>
      </c>
      <c r="AD326" s="5"/>
      <c r="AE326" s="5"/>
      <c r="AF326" s="5"/>
    </row>
    <row r="327" spans="1:32" s="23" customFormat="1" ht="18" thickBot="1">
      <c r="A327" s="25"/>
      <c r="B327" s="24">
        <v>3803</v>
      </c>
      <c r="C327" s="24" t="s">
        <v>109</v>
      </c>
    </row>
    <row r="328" spans="1:32" s="3" customFormat="1" ht="13.5" thickTop="1">
      <c r="A328" s="15" t="s">
        <v>62</v>
      </c>
      <c r="B328" s="52">
        <v>55617.52</v>
      </c>
      <c r="C328" s="52">
        <v>56144.86</v>
      </c>
      <c r="D328" s="52">
        <v>56482.48</v>
      </c>
      <c r="E328" s="52">
        <v>56800.72</v>
      </c>
      <c r="F328" s="52">
        <v>57430</v>
      </c>
      <c r="G328" s="52">
        <v>58887</v>
      </c>
      <c r="H328" s="52">
        <v>60345</v>
      </c>
      <c r="I328" s="52">
        <v>61804</v>
      </c>
      <c r="J328" s="52">
        <v>63261</v>
      </c>
      <c r="K328" s="52">
        <v>64720</v>
      </c>
      <c r="L328" s="52">
        <v>66177</v>
      </c>
      <c r="M328" s="52">
        <v>67635</v>
      </c>
      <c r="N328" s="52">
        <v>69094</v>
      </c>
      <c r="O328" s="52">
        <v>70550</v>
      </c>
      <c r="P328" s="52">
        <v>72008</v>
      </c>
      <c r="Q328" s="52">
        <v>73466</v>
      </c>
      <c r="R328" s="52">
        <v>74923</v>
      </c>
      <c r="S328" s="52">
        <v>76381</v>
      </c>
      <c r="T328" s="52">
        <v>77839</v>
      </c>
      <c r="U328" s="52">
        <v>79297</v>
      </c>
      <c r="V328" s="52">
        <v>80034</v>
      </c>
      <c r="W328" s="52">
        <v>80780</v>
      </c>
      <c r="X328" s="52">
        <v>81534</v>
      </c>
      <c r="Y328" s="52">
        <v>82295</v>
      </c>
      <c r="Z328" s="52">
        <v>83063</v>
      </c>
      <c r="AA328" s="52">
        <v>83580</v>
      </c>
      <c r="AB328" s="52">
        <v>84752</v>
      </c>
      <c r="AC328" s="52">
        <v>86336</v>
      </c>
      <c r="AD328" s="52">
        <v>86336</v>
      </c>
      <c r="AE328" s="52">
        <v>86336</v>
      </c>
      <c r="AF328" s="52">
        <v>86336</v>
      </c>
    </row>
    <row r="329" spans="1:32" s="3" customFormat="1">
      <c r="A329" s="15" t="s">
        <v>63</v>
      </c>
      <c r="B329" s="52">
        <v>52047.519999999997</v>
      </c>
      <c r="C329" s="52">
        <v>52289.26</v>
      </c>
      <c r="D329" s="52">
        <v>52365.760000000002</v>
      </c>
      <c r="E329" s="52">
        <v>52436.14</v>
      </c>
      <c r="F329" s="52">
        <v>53058</v>
      </c>
      <c r="G329" s="52">
        <v>54153</v>
      </c>
      <c r="H329" s="52">
        <v>55245</v>
      </c>
      <c r="I329" s="52">
        <v>56339</v>
      </c>
      <c r="J329" s="52">
        <v>57431</v>
      </c>
      <c r="K329" s="52">
        <v>58524</v>
      </c>
      <c r="L329" s="52">
        <v>59618</v>
      </c>
      <c r="M329" s="52">
        <v>60712</v>
      </c>
      <c r="N329" s="52">
        <v>61804</v>
      </c>
      <c r="O329" s="52">
        <v>62898</v>
      </c>
      <c r="P329" s="52">
        <v>63991</v>
      </c>
      <c r="Q329" s="52">
        <v>65084</v>
      </c>
      <c r="R329" s="52">
        <v>66178</v>
      </c>
      <c r="S329" s="52">
        <v>67271</v>
      </c>
      <c r="T329" s="52">
        <v>68366</v>
      </c>
      <c r="U329" s="52">
        <v>69457</v>
      </c>
      <c r="V329" s="52">
        <v>70099</v>
      </c>
      <c r="W329" s="52">
        <v>70744</v>
      </c>
      <c r="X329" s="52">
        <v>71396</v>
      </c>
      <c r="Y329" s="52">
        <v>72054</v>
      </c>
      <c r="Z329" s="52">
        <v>72719</v>
      </c>
      <c r="AA329" s="52">
        <v>73246</v>
      </c>
      <c r="AB329" s="52">
        <v>74265</v>
      </c>
      <c r="AC329" s="52">
        <v>75640</v>
      </c>
      <c r="AD329" s="52">
        <v>75640</v>
      </c>
      <c r="AE329" s="52">
        <v>75640</v>
      </c>
      <c r="AF329" s="52">
        <v>75640</v>
      </c>
    </row>
    <row r="330" spans="1:32" s="3" customFormat="1">
      <c r="A330" s="15" t="s">
        <v>64</v>
      </c>
      <c r="B330" s="52">
        <v>48477.52</v>
      </c>
      <c r="C330" s="52">
        <v>48784.54</v>
      </c>
      <c r="D330" s="52">
        <v>48935.5</v>
      </c>
      <c r="E330" s="52">
        <v>49077.279999999999</v>
      </c>
      <c r="F330" s="52">
        <v>49414</v>
      </c>
      <c r="G330" s="52">
        <v>50508</v>
      </c>
      <c r="H330" s="52">
        <v>51601</v>
      </c>
      <c r="I330" s="52">
        <v>52693</v>
      </c>
      <c r="J330" s="52">
        <v>53788</v>
      </c>
      <c r="K330" s="52">
        <v>54881</v>
      </c>
      <c r="L330" s="52">
        <v>55973</v>
      </c>
      <c r="M330" s="52">
        <v>57067</v>
      </c>
      <c r="N330" s="52">
        <v>58161</v>
      </c>
      <c r="O330" s="52">
        <v>59254</v>
      </c>
      <c r="P330" s="52">
        <v>60346</v>
      </c>
      <c r="Q330" s="52">
        <v>61440</v>
      </c>
      <c r="R330" s="52">
        <v>62532</v>
      </c>
      <c r="S330" s="52">
        <v>63625</v>
      </c>
      <c r="T330" s="52">
        <v>64720</v>
      </c>
      <c r="U330" s="52">
        <v>65812</v>
      </c>
      <c r="V330" s="52">
        <v>66415</v>
      </c>
      <c r="W330" s="52">
        <v>67026</v>
      </c>
      <c r="X330" s="52">
        <v>67643</v>
      </c>
      <c r="Y330" s="52">
        <v>68261</v>
      </c>
      <c r="Z330" s="52">
        <v>68890</v>
      </c>
      <c r="AA330" s="52">
        <v>69431</v>
      </c>
      <c r="AB330" s="52">
        <v>70420</v>
      </c>
      <c r="AC330" s="52">
        <v>71717</v>
      </c>
      <c r="AD330" s="52">
        <v>71717</v>
      </c>
      <c r="AE330" s="52">
        <v>71717</v>
      </c>
      <c r="AF330" s="52">
        <v>71717</v>
      </c>
    </row>
    <row r="331" spans="1:32" s="3" customFormat="1">
      <c r="A331" s="15" t="s">
        <v>65</v>
      </c>
      <c r="B331" s="52">
        <v>44907.519999999997</v>
      </c>
      <c r="C331" s="52">
        <v>45174.76</v>
      </c>
      <c r="D331" s="52">
        <v>45333.88</v>
      </c>
      <c r="E331" s="52">
        <v>45449.14</v>
      </c>
      <c r="F331" s="52">
        <v>45590</v>
      </c>
      <c r="G331" s="52">
        <v>46574</v>
      </c>
      <c r="H331" s="52">
        <v>47593</v>
      </c>
      <c r="I331" s="52">
        <v>48579</v>
      </c>
      <c r="J331" s="52">
        <v>49599</v>
      </c>
      <c r="K331" s="52">
        <v>50582</v>
      </c>
      <c r="L331" s="52">
        <v>51603</v>
      </c>
      <c r="M331" s="52">
        <v>52587</v>
      </c>
      <c r="N331" s="52">
        <v>53608</v>
      </c>
      <c r="O331" s="52">
        <v>54592</v>
      </c>
      <c r="P331" s="52">
        <v>55612</v>
      </c>
      <c r="Q331" s="52">
        <v>56595</v>
      </c>
      <c r="R331" s="52">
        <v>57617</v>
      </c>
      <c r="S331" s="52">
        <v>58602</v>
      </c>
      <c r="T331" s="52">
        <v>59621</v>
      </c>
      <c r="U331" s="52">
        <v>60605</v>
      </c>
      <c r="V331" s="52">
        <v>61154</v>
      </c>
      <c r="W331" s="52">
        <v>61717</v>
      </c>
      <c r="X331" s="52">
        <v>62274</v>
      </c>
      <c r="Y331" s="52">
        <v>62841</v>
      </c>
      <c r="Z331" s="52">
        <v>63415</v>
      </c>
      <c r="AA331" s="52">
        <v>63960</v>
      </c>
      <c r="AB331" s="52">
        <v>64863</v>
      </c>
      <c r="AC331" s="52">
        <v>66049</v>
      </c>
      <c r="AD331" s="52">
        <v>66049</v>
      </c>
      <c r="AE331" s="52">
        <v>66049</v>
      </c>
      <c r="AF331" s="52">
        <v>66049</v>
      </c>
    </row>
    <row r="332" spans="1:32" s="3" customFormat="1">
      <c r="A332" s="15" t="s">
        <v>66</v>
      </c>
      <c r="B332" s="52">
        <v>43300</v>
      </c>
      <c r="C332" s="52">
        <v>43421.38</v>
      </c>
      <c r="D332" s="52">
        <v>43619.26</v>
      </c>
      <c r="E332" s="52">
        <v>43771.24</v>
      </c>
      <c r="F332" s="52">
        <v>43980.34</v>
      </c>
      <c r="G332" s="52">
        <v>44750</v>
      </c>
      <c r="H332" s="52">
        <v>45771</v>
      </c>
      <c r="I332" s="52">
        <v>46754</v>
      </c>
      <c r="J332" s="52">
        <v>47775</v>
      </c>
      <c r="K332" s="52">
        <v>48760</v>
      </c>
      <c r="L332" s="52">
        <v>49779</v>
      </c>
      <c r="M332" s="52">
        <v>50764</v>
      </c>
      <c r="N332" s="52">
        <v>51785</v>
      </c>
      <c r="O332" s="52">
        <v>52768</v>
      </c>
      <c r="P332" s="52">
        <v>53789</v>
      </c>
      <c r="Q332" s="52">
        <v>54773</v>
      </c>
      <c r="R332" s="52">
        <v>55792</v>
      </c>
      <c r="S332" s="52">
        <v>56777</v>
      </c>
      <c r="T332" s="52">
        <v>57799</v>
      </c>
      <c r="U332" s="52">
        <v>58778</v>
      </c>
      <c r="V332" s="52">
        <v>59313</v>
      </c>
      <c r="W332" s="52">
        <v>59854</v>
      </c>
      <c r="X332" s="52">
        <v>60397</v>
      </c>
      <c r="Y332" s="52">
        <v>60946</v>
      </c>
      <c r="Z332" s="52">
        <v>61501</v>
      </c>
      <c r="AA332" s="52">
        <v>62067</v>
      </c>
      <c r="AB332" s="52">
        <v>62918</v>
      </c>
      <c r="AC332" s="52">
        <v>64056</v>
      </c>
      <c r="AD332" s="52">
        <v>64056</v>
      </c>
      <c r="AE332" s="52">
        <v>64056</v>
      </c>
      <c r="AF332" s="52">
        <v>64056</v>
      </c>
    </row>
    <row r="333" spans="1:32" s="23" customFormat="1" ht="18" thickBot="1">
      <c r="A333" s="25"/>
      <c r="B333" s="24" t="s">
        <v>46</v>
      </c>
      <c r="C333" s="24" t="s">
        <v>98</v>
      </c>
    </row>
    <row r="334" spans="1:32" s="3" customFormat="1" ht="13.5" thickTop="1">
      <c r="A334" s="15" t="s">
        <v>62</v>
      </c>
      <c r="B334" s="45">
        <v>59000</v>
      </c>
      <c r="C334" s="45">
        <v>59500</v>
      </c>
      <c r="D334" s="45">
        <v>59900</v>
      </c>
      <c r="E334" s="45">
        <v>60665</v>
      </c>
      <c r="F334" s="45">
        <v>61715</v>
      </c>
      <c r="G334" s="45">
        <v>62765</v>
      </c>
      <c r="H334" s="45">
        <v>63815</v>
      </c>
      <c r="I334" s="45">
        <v>64865</v>
      </c>
      <c r="J334" s="45">
        <v>65915</v>
      </c>
      <c r="K334" s="45">
        <v>66965</v>
      </c>
      <c r="L334" s="45">
        <v>68015</v>
      </c>
      <c r="M334" s="45">
        <v>69530</v>
      </c>
      <c r="N334" s="45">
        <v>71047</v>
      </c>
      <c r="O334" s="45">
        <v>72547</v>
      </c>
      <c r="P334" s="45">
        <v>74041</v>
      </c>
      <c r="Q334" s="45">
        <v>75508</v>
      </c>
      <c r="R334" s="45">
        <v>77030</v>
      </c>
      <c r="S334" s="45">
        <v>78551</v>
      </c>
      <c r="T334" s="45">
        <v>79294</v>
      </c>
      <c r="U334" s="45">
        <v>80069</v>
      </c>
      <c r="V334" s="45">
        <v>80853</v>
      </c>
      <c r="W334" s="45">
        <v>81615</v>
      </c>
      <c r="X334" s="45">
        <v>82386</v>
      </c>
      <c r="Y334" s="45">
        <v>83108</v>
      </c>
      <c r="Z334" s="45">
        <v>83511</v>
      </c>
      <c r="AA334" s="45">
        <v>84331</v>
      </c>
      <c r="AB334" s="45">
        <v>84963</v>
      </c>
      <c r="AC334" s="45">
        <v>85601</v>
      </c>
      <c r="AD334" s="45">
        <v>86243</v>
      </c>
      <c r="AE334" s="45">
        <v>86890</v>
      </c>
      <c r="AF334" s="45">
        <v>87541</v>
      </c>
    </row>
    <row r="335" spans="1:32" s="3" customFormat="1">
      <c r="A335" s="15" t="s">
        <v>63</v>
      </c>
      <c r="B335" s="45">
        <v>55000</v>
      </c>
      <c r="C335" s="45">
        <v>55500</v>
      </c>
      <c r="D335" s="45">
        <v>55900</v>
      </c>
      <c r="E335" s="45">
        <v>56665</v>
      </c>
      <c r="F335" s="45">
        <v>57441</v>
      </c>
      <c r="G335" s="45">
        <v>58230</v>
      </c>
      <c r="H335" s="45">
        <v>59030</v>
      </c>
      <c r="I335" s="45">
        <v>59841</v>
      </c>
      <c r="J335" s="45">
        <v>60666</v>
      </c>
      <c r="K335" s="45">
        <v>61502</v>
      </c>
      <c r="L335" s="45">
        <v>62351</v>
      </c>
      <c r="M335" s="45">
        <v>63213</v>
      </c>
      <c r="N335" s="45">
        <v>64088</v>
      </c>
      <c r="O335" s="45">
        <v>64827</v>
      </c>
      <c r="P335" s="45">
        <v>65577</v>
      </c>
      <c r="Q335" s="45">
        <v>66335</v>
      </c>
      <c r="R335" s="45">
        <v>67103</v>
      </c>
      <c r="S335" s="45">
        <v>68091</v>
      </c>
      <c r="T335" s="45">
        <v>68785</v>
      </c>
      <c r="U335" s="45">
        <v>69483</v>
      </c>
      <c r="V335" s="45">
        <v>70272</v>
      </c>
      <c r="W335" s="45">
        <v>71089</v>
      </c>
      <c r="X335" s="45">
        <v>71916</v>
      </c>
      <c r="Y335" s="45">
        <v>72754</v>
      </c>
      <c r="Z335" s="45">
        <v>73433</v>
      </c>
      <c r="AA335" s="45">
        <v>74118</v>
      </c>
      <c r="AB335" s="45">
        <v>74674</v>
      </c>
      <c r="AC335" s="45">
        <v>75234</v>
      </c>
      <c r="AD335" s="45">
        <v>75798</v>
      </c>
      <c r="AE335" s="45">
        <v>76367</v>
      </c>
      <c r="AF335" s="45">
        <v>76939</v>
      </c>
    </row>
    <row r="336" spans="1:32" s="3" customFormat="1">
      <c r="A336" s="15" t="s">
        <v>64</v>
      </c>
      <c r="B336" s="45">
        <v>51600</v>
      </c>
      <c r="C336" s="45">
        <v>52100</v>
      </c>
      <c r="D336" s="45">
        <v>52517</v>
      </c>
      <c r="E336" s="45">
        <v>52779</v>
      </c>
      <c r="F336" s="45">
        <v>53216</v>
      </c>
      <c r="G336" s="45">
        <v>53715</v>
      </c>
      <c r="H336" s="45">
        <v>54484</v>
      </c>
      <c r="I336" s="45">
        <v>55670</v>
      </c>
      <c r="J336" s="45">
        <v>56615</v>
      </c>
      <c r="K336" s="45">
        <v>57568</v>
      </c>
      <c r="L336" s="45">
        <v>58629</v>
      </c>
      <c r="M336" s="45">
        <v>59698</v>
      </c>
      <c r="N336" s="45">
        <v>60775</v>
      </c>
      <c r="O336" s="45">
        <v>61861</v>
      </c>
      <c r="P336" s="45">
        <v>63106</v>
      </c>
      <c r="Q336" s="45">
        <v>64361</v>
      </c>
      <c r="R336" s="45">
        <v>65376</v>
      </c>
      <c r="S336" s="45">
        <v>66149</v>
      </c>
      <c r="T336" s="45">
        <v>66811</v>
      </c>
      <c r="U336" s="45">
        <v>67479</v>
      </c>
      <c r="V336" s="45">
        <v>68153</v>
      </c>
      <c r="W336" s="45">
        <v>68835</v>
      </c>
      <c r="X336" s="45">
        <v>69523</v>
      </c>
      <c r="Y336" s="45">
        <v>70219</v>
      </c>
      <c r="Z336" s="45">
        <v>70921</v>
      </c>
      <c r="AA336" s="45">
        <v>71630</v>
      </c>
      <c r="AB336" s="45">
        <v>72275</v>
      </c>
      <c r="AC336" s="45">
        <v>72853</v>
      </c>
      <c r="AD336" s="45">
        <v>73290</v>
      </c>
      <c r="AE336" s="45">
        <v>73583</v>
      </c>
      <c r="AF336" s="45">
        <v>73730</v>
      </c>
    </row>
    <row r="337" spans="1:47" s="3" customFormat="1">
      <c r="A337" s="15" t="s">
        <v>65</v>
      </c>
      <c r="B337" s="45">
        <v>49100</v>
      </c>
      <c r="C337" s="45">
        <v>49500</v>
      </c>
      <c r="D337" s="45">
        <v>49735</v>
      </c>
      <c r="E337" s="45">
        <v>50089</v>
      </c>
      <c r="F337" s="45">
        <v>50446</v>
      </c>
      <c r="G337" s="45">
        <v>50806</v>
      </c>
      <c r="H337" s="45">
        <v>51289</v>
      </c>
      <c r="I337" s="45">
        <v>51777</v>
      </c>
      <c r="J337" s="45">
        <v>52269</v>
      </c>
      <c r="K337" s="45">
        <v>52767</v>
      </c>
      <c r="L337" s="45">
        <v>53320</v>
      </c>
      <c r="M337" s="45">
        <v>53879</v>
      </c>
      <c r="N337" s="45">
        <v>54444</v>
      </c>
      <c r="O337" s="45">
        <v>55016</v>
      </c>
      <c r="P337" s="45">
        <v>55593</v>
      </c>
      <c r="Q337" s="45">
        <v>56177</v>
      </c>
      <c r="R337" s="45">
        <v>56768</v>
      </c>
      <c r="S337" s="45">
        <v>57365</v>
      </c>
      <c r="T337" s="45">
        <v>57859</v>
      </c>
      <c r="U337" s="45">
        <v>58357</v>
      </c>
      <c r="V337" s="45">
        <v>58860</v>
      </c>
      <c r="W337" s="45">
        <v>59367</v>
      </c>
      <c r="X337" s="45">
        <v>59879</v>
      </c>
      <c r="Y337" s="45">
        <v>60395</v>
      </c>
      <c r="Z337" s="45">
        <v>60916</v>
      </c>
      <c r="AA337" s="45">
        <v>61442</v>
      </c>
      <c r="AB337" s="45">
        <v>61736</v>
      </c>
      <c r="AC337" s="45">
        <v>62033</v>
      </c>
      <c r="AD337" s="45">
        <v>62330</v>
      </c>
      <c r="AE337" s="45">
        <v>62629</v>
      </c>
      <c r="AF337" s="45">
        <v>62930</v>
      </c>
    </row>
    <row r="338" spans="1:47" s="3" customFormat="1">
      <c r="A338" s="15" t="s">
        <v>66</v>
      </c>
      <c r="B338" s="45">
        <v>46600</v>
      </c>
      <c r="C338" s="45">
        <v>47000</v>
      </c>
      <c r="D338" s="45">
        <v>47235</v>
      </c>
      <c r="E338" s="45">
        <v>47589</v>
      </c>
      <c r="F338" s="45">
        <v>47946</v>
      </c>
      <c r="G338" s="45">
        <v>48306</v>
      </c>
      <c r="H338" s="45">
        <v>48789</v>
      </c>
      <c r="I338" s="45">
        <v>49277</v>
      </c>
      <c r="J338" s="45">
        <v>49769</v>
      </c>
      <c r="K338" s="45">
        <v>50267</v>
      </c>
      <c r="L338" s="45">
        <v>50820</v>
      </c>
      <c r="M338" s="45">
        <v>51379</v>
      </c>
      <c r="N338" s="45">
        <v>51944</v>
      </c>
      <c r="O338" s="45">
        <v>52516</v>
      </c>
      <c r="P338" s="45">
        <v>53093</v>
      </c>
      <c r="Q338" s="45">
        <v>53677</v>
      </c>
      <c r="R338" s="45">
        <v>54268</v>
      </c>
      <c r="S338" s="45">
        <v>54865</v>
      </c>
      <c r="T338" s="45">
        <v>55359</v>
      </c>
      <c r="U338" s="45">
        <v>55857</v>
      </c>
      <c r="V338" s="45">
        <v>56360</v>
      </c>
      <c r="W338" s="45">
        <v>56867</v>
      </c>
      <c r="X338" s="45">
        <v>57379</v>
      </c>
      <c r="Y338" s="45">
        <v>57895</v>
      </c>
      <c r="Z338" s="45">
        <v>58416</v>
      </c>
      <c r="AA338" s="45">
        <v>58942</v>
      </c>
      <c r="AB338" s="45">
        <v>59236</v>
      </c>
      <c r="AC338" s="45">
        <v>59533</v>
      </c>
      <c r="AD338" s="45">
        <v>59830</v>
      </c>
      <c r="AE338" s="45">
        <v>60129</v>
      </c>
      <c r="AF338" s="45">
        <v>60430</v>
      </c>
    </row>
    <row r="339" spans="1:47" s="23" customFormat="1" ht="18" thickBot="1">
      <c r="A339" s="25"/>
      <c r="B339" s="24" t="s">
        <v>47</v>
      </c>
      <c r="C339" s="34" t="s">
        <v>99</v>
      </c>
      <c r="D339" s="25"/>
      <c r="E339" s="25"/>
      <c r="F339" s="25"/>
      <c r="G339" s="25"/>
      <c r="H339" s="25"/>
      <c r="I339" s="25"/>
      <c r="J339" s="25"/>
      <c r="K339" s="25"/>
      <c r="L339" s="25"/>
      <c r="M339" s="25"/>
      <c r="N339" s="25"/>
      <c r="O339" s="25"/>
      <c r="P339" s="25"/>
      <c r="Q339" s="25"/>
      <c r="R339" s="25"/>
      <c r="S339" s="25"/>
      <c r="T339" s="25"/>
      <c r="U339" s="25"/>
      <c r="V339" s="25"/>
      <c r="W339" s="25"/>
      <c r="X339" s="25"/>
      <c r="Y339" s="25"/>
      <c r="Z339" s="25"/>
    </row>
    <row r="340" spans="1:47" s="3" customFormat="1" ht="13.5" thickTop="1">
      <c r="A340" s="15" t="s">
        <v>62</v>
      </c>
      <c r="B340" s="45">
        <v>54781</v>
      </c>
      <c r="C340" s="45">
        <v>56678</v>
      </c>
      <c r="D340" s="45">
        <v>57322</v>
      </c>
      <c r="E340" s="45">
        <v>57733</v>
      </c>
      <c r="F340" s="45">
        <v>58130</v>
      </c>
      <c r="G340" s="45">
        <v>58516</v>
      </c>
      <c r="H340" s="45">
        <v>59999</v>
      </c>
      <c r="I340" s="45">
        <v>61488</v>
      </c>
      <c r="J340" s="45">
        <v>62973</v>
      </c>
      <c r="K340" s="45">
        <v>64483</v>
      </c>
      <c r="L340" s="45">
        <v>66004</v>
      </c>
      <c r="M340" s="45">
        <v>67529</v>
      </c>
      <c r="N340" s="45">
        <v>69051</v>
      </c>
      <c r="O340" s="45">
        <v>70577</v>
      </c>
      <c r="P340" s="45">
        <v>72098</v>
      </c>
      <c r="Q340" s="45">
        <v>73623</v>
      </c>
      <c r="R340" s="45">
        <v>75147</v>
      </c>
      <c r="S340" s="45">
        <v>76671</v>
      </c>
      <c r="T340" s="45">
        <v>78192</v>
      </c>
      <c r="U340" s="45">
        <v>79716</v>
      </c>
      <c r="V340" s="45">
        <v>80968</v>
      </c>
      <c r="W340" s="45">
        <v>81733</v>
      </c>
      <c r="X340" s="45">
        <v>83137</v>
      </c>
      <c r="Y340" s="45">
        <v>84042</v>
      </c>
      <c r="Z340" s="45">
        <v>84955</v>
      </c>
      <c r="AA340" s="45">
        <v>84955</v>
      </c>
      <c r="AB340" s="45">
        <v>85774</v>
      </c>
      <c r="AC340" s="45">
        <v>85774</v>
      </c>
      <c r="AD340" s="45">
        <v>85774</v>
      </c>
      <c r="AE340" s="45">
        <v>85774</v>
      </c>
      <c r="AF340" s="45">
        <v>85774</v>
      </c>
      <c r="AG340" s="4"/>
    </row>
    <row r="341" spans="1:47" s="3" customFormat="1">
      <c r="A341" s="15" t="s">
        <v>63</v>
      </c>
      <c r="B341" s="45">
        <v>51875</v>
      </c>
      <c r="C341" s="45">
        <v>53382</v>
      </c>
      <c r="D341" s="45">
        <v>53782</v>
      </c>
      <c r="E341" s="45">
        <v>54089</v>
      </c>
      <c r="F341" s="45">
        <v>54396</v>
      </c>
      <c r="G341" s="45">
        <v>54703</v>
      </c>
      <c r="H341" s="45">
        <v>55013</v>
      </c>
      <c r="I341" s="45">
        <v>56150</v>
      </c>
      <c r="J341" s="45">
        <v>57294</v>
      </c>
      <c r="K341" s="45">
        <v>58432</v>
      </c>
      <c r="L341" s="45">
        <v>59577</v>
      </c>
      <c r="M341" s="45">
        <v>60720</v>
      </c>
      <c r="N341" s="45">
        <v>61862</v>
      </c>
      <c r="O341" s="45">
        <v>63009</v>
      </c>
      <c r="P341" s="45">
        <v>64149</v>
      </c>
      <c r="Q341" s="45">
        <v>65289</v>
      </c>
      <c r="R341" s="45">
        <v>66249</v>
      </c>
      <c r="S341" s="45">
        <v>67576</v>
      </c>
      <c r="T341" s="45">
        <v>68717</v>
      </c>
      <c r="U341" s="45">
        <v>69862</v>
      </c>
      <c r="V341" s="45">
        <v>71017</v>
      </c>
      <c r="W341" s="45">
        <v>71673</v>
      </c>
      <c r="X341" s="45">
        <v>72980</v>
      </c>
      <c r="Y341" s="45">
        <v>73763</v>
      </c>
      <c r="Z341" s="45">
        <v>74558</v>
      </c>
      <c r="AA341" s="45">
        <v>74558</v>
      </c>
      <c r="AB341" s="45">
        <v>74843</v>
      </c>
      <c r="AC341" s="45">
        <v>74843</v>
      </c>
      <c r="AD341" s="45">
        <v>74843</v>
      </c>
      <c r="AE341" s="45">
        <v>74843</v>
      </c>
      <c r="AF341" s="45">
        <v>74843</v>
      </c>
      <c r="AG341" s="4"/>
    </row>
    <row r="342" spans="1:47" s="3" customFormat="1">
      <c r="A342" s="15" t="s">
        <v>64</v>
      </c>
      <c r="B342" s="45">
        <v>50132</v>
      </c>
      <c r="C342" s="45">
        <v>51676</v>
      </c>
      <c r="D342" s="45">
        <v>51854</v>
      </c>
      <c r="E342" s="45">
        <v>52126</v>
      </c>
      <c r="F342" s="45">
        <v>52397</v>
      </c>
      <c r="G342" s="45">
        <v>52670</v>
      </c>
      <c r="H342" s="45">
        <v>52941</v>
      </c>
      <c r="I342" s="45">
        <v>53213</v>
      </c>
      <c r="J342" s="45">
        <v>53676</v>
      </c>
      <c r="K342" s="45">
        <v>54628</v>
      </c>
      <c r="L342" s="45">
        <v>55765</v>
      </c>
      <c r="M342" s="45">
        <v>56913</v>
      </c>
      <c r="N342" s="45">
        <v>58053</v>
      </c>
      <c r="O342" s="45">
        <v>59199</v>
      </c>
      <c r="P342" s="45">
        <v>60339</v>
      </c>
      <c r="Q342" s="45">
        <v>61484</v>
      </c>
      <c r="R342" s="45">
        <v>62626</v>
      </c>
      <c r="S342" s="45">
        <v>63769</v>
      </c>
      <c r="T342" s="45">
        <v>64909</v>
      </c>
      <c r="U342" s="45">
        <v>66054</v>
      </c>
      <c r="V342" s="45">
        <v>67162</v>
      </c>
      <c r="W342" s="45">
        <v>67794</v>
      </c>
      <c r="X342" s="45">
        <v>69058</v>
      </c>
      <c r="Y342" s="45">
        <v>69801</v>
      </c>
      <c r="Z342" s="45">
        <v>70551</v>
      </c>
      <c r="AA342" s="45">
        <v>70551</v>
      </c>
      <c r="AB342" s="45">
        <v>70796</v>
      </c>
      <c r="AC342" s="45">
        <v>70796</v>
      </c>
      <c r="AD342" s="45">
        <v>70796</v>
      </c>
      <c r="AE342" s="45">
        <v>70796</v>
      </c>
      <c r="AF342" s="45">
        <v>70796</v>
      </c>
      <c r="AG342" s="4"/>
    </row>
    <row r="343" spans="1:47" s="3" customFormat="1">
      <c r="A343" s="15" t="s">
        <v>65</v>
      </c>
      <c r="B343" s="45">
        <v>45555</v>
      </c>
      <c r="C343" s="45">
        <v>46950</v>
      </c>
      <c r="D343" s="45">
        <v>47151</v>
      </c>
      <c r="E343" s="45">
        <v>47406</v>
      </c>
      <c r="F343" s="45">
        <v>47661</v>
      </c>
      <c r="G343" s="45">
        <v>47917</v>
      </c>
      <c r="H343" s="45">
        <v>48172</v>
      </c>
      <c r="I343" s="45">
        <v>48427</v>
      </c>
      <c r="J343" s="45">
        <v>48682</v>
      </c>
      <c r="K343" s="45">
        <v>49712</v>
      </c>
      <c r="L343" s="45">
        <v>50774</v>
      </c>
      <c r="M343" s="45">
        <v>51807</v>
      </c>
      <c r="N343" s="45">
        <v>52872</v>
      </c>
      <c r="O343" s="45">
        <v>53900</v>
      </c>
      <c r="P343" s="45">
        <v>54965</v>
      </c>
      <c r="Q343" s="45">
        <v>55995</v>
      </c>
      <c r="R343" s="45">
        <v>57061</v>
      </c>
      <c r="S343" s="45">
        <v>58087</v>
      </c>
      <c r="T343" s="45">
        <v>59151</v>
      </c>
      <c r="U343" s="45">
        <v>60181</v>
      </c>
      <c r="V343" s="45">
        <v>60741</v>
      </c>
      <c r="W343" s="45">
        <v>61309</v>
      </c>
      <c r="X343" s="45">
        <v>62198</v>
      </c>
      <c r="Y343" s="45">
        <v>62863</v>
      </c>
      <c r="Z343" s="45">
        <v>63536</v>
      </c>
      <c r="AA343" s="45">
        <v>63536</v>
      </c>
      <c r="AB343" s="45">
        <v>64145</v>
      </c>
      <c r="AC343" s="45">
        <v>64145</v>
      </c>
      <c r="AD343" s="45">
        <v>64145</v>
      </c>
      <c r="AE343" s="45">
        <v>64145</v>
      </c>
      <c r="AF343" s="45">
        <v>64145</v>
      </c>
      <c r="AG343" s="4"/>
    </row>
    <row r="344" spans="1:47" s="3" customFormat="1">
      <c r="A344" s="15" t="s">
        <v>66</v>
      </c>
      <c r="B344" s="45">
        <v>43640</v>
      </c>
      <c r="C344" s="45">
        <v>44780</v>
      </c>
      <c r="D344" s="45">
        <v>45049</v>
      </c>
      <c r="E344" s="45">
        <v>45182</v>
      </c>
      <c r="F344" s="45">
        <v>45315</v>
      </c>
      <c r="G344" s="45">
        <v>45448</v>
      </c>
      <c r="H344" s="45">
        <v>45580</v>
      </c>
      <c r="I344" s="45">
        <v>45714</v>
      </c>
      <c r="J344" s="45">
        <v>46781</v>
      </c>
      <c r="K344" s="45">
        <v>47806</v>
      </c>
      <c r="L344" s="45">
        <v>48870</v>
      </c>
      <c r="M344" s="45">
        <v>49899</v>
      </c>
      <c r="N344" s="45">
        <v>50967</v>
      </c>
      <c r="O344" s="45">
        <v>51993</v>
      </c>
      <c r="P344" s="45">
        <v>53065</v>
      </c>
      <c r="Q344" s="45">
        <v>54095</v>
      </c>
      <c r="R344" s="45">
        <v>55155</v>
      </c>
      <c r="S344" s="45">
        <v>56183</v>
      </c>
      <c r="T344" s="45">
        <v>57251</v>
      </c>
      <c r="U344" s="45">
        <v>58273</v>
      </c>
      <c r="V344" s="45">
        <v>58819</v>
      </c>
      <c r="W344" s="45">
        <v>59365</v>
      </c>
      <c r="X344" s="45">
        <v>60236</v>
      </c>
      <c r="Y344" s="45">
        <v>60878</v>
      </c>
      <c r="Z344" s="45">
        <v>61528</v>
      </c>
      <c r="AA344" s="45">
        <v>61528</v>
      </c>
      <c r="AB344" s="45">
        <v>62112</v>
      </c>
      <c r="AC344" s="45">
        <v>62112</v>
      </c>
      <c r="AD344" s="45">
        <v>62112</v>
      </c>
      <c r="AE344" s="45">
        <v>62112</v>
      </c>
      <c r="AF344" s="45">
        <v>62112</v>
      </c>
      <c r="AG344" s="4"/>
    </row>
    <row r="345" spans="1:47" s="23" customFormat="1" ht="18" thickBot="1">
      <c r="A345" s="25"/>
      <c r="B345" s="24" t="s">
        <v>48</v>
      </c>
      <c r="C345" s="24" t="s">
        <v>100</v>
      </c>
    </row>
    <row r="346" spans="1:47" s="3" customFormat="1" ht="13.5" thickTop="1">
      <c r="A346" s="15" t="s">
        <v>62</v>
      </c>
      <c r="B346" s="71">
        <v>54576</v>
      </c>
      <c r="C346" s="71">
        <v>55093</v>
      </c>
      <c r="D346" s="71">
        <v>55424</v>
      </c>
      <c r="E346" s="71">
        <v>55736</v>
      </c>
      <c r="F346" s="71">
        <v>56078</v>
      </c>
      <c r="G346" s="71">
        <v>56370</v>
      </c>
      <c r="H346" s="71">
        <v>58227</v>
      </c>
      <c r="I346" s="71">
        <v>59732</v>
      </c>
      <c r="J346" s="71">
        <v>62327</v>
      </c>
      <c r="K346" s="71">
        <v>63834</v>
      </c>
      <c r="L346" s="71">
        <v>65329</v>
      </c>
      <c r="M346" s="71">
        <v>66830</v>
      </c>
      <c r="N346" s="71">
        <v>68341</v>
      </c>
      <c r="O346" s="71">
        <v>70237</v>
      </c>
      <c r="P346" s="71">
        <v>71742</v>
      </c>
      <c r="Q346" s="71">
        <v>73241</v>
      </c>
      <c r="R346" s="71">
        <v>74749</v>
      </c>
      <c r="S346" s="71">
        <v>76249</v>
      </c>
      <c r="T346" s="71">
        <v>77620</v>
      </c>
      <c r="U346" s="71">
        <v>78992</v>
      </c>
      <c r="V346" s="71">
        <v>80360</v>
      </c>
      <c r="W346" s="71">
        <v>81829</v>
      </c>
      <c r="X346" s="71">
        <v>82224</v>
      </c>
      <c r="Y346" s="71">
        <v>83252</v>
      </c>
      <c r="Z346" s="71">
        <v>84280</v>
      </c>
      <c r="AA346" s="71">
        <v>85308</v>
      </c>
      <c r="AB346" s="71">
        <v>85308</v>
      </c>
      <c r="AC346" s="71">
        <v>85308</v>
      </c>
      <c r="AD346" s="71">
        <v>85308</v>
      </c>
      <c r="AE346" s="71">
        <v>85308</v>
      </c>
      <c r="AF346" s="71">
        <v>85944</v>
      </c>
      <c r="AG346" s="35"/>
      <c r="AH346" s="35"/>
      <c r="AI346" s="35"/>
      <c r="AJ346" s="35"/>
      <c r="AK346" s="35"/>
      <c r="AL346" s="35"/>
      <c r="AM346" s="35"/>
      <c r="AN346" s="35"/>
      <c r="AO346" s="35"/>
      <c r="AP346" s="35"/>
      <c r="AQ346" s="35"/>
      <c r="AR346" s="35"/>
      <c r="AS346" s="35"/>
      <c r="AT346" s="35"/>
      <c r="AU346" s="35"/>
    </row>
    <row r="347" spans="1:47" s="3" customFormat="1">
      <c r="A347" s="15" t="s">
        <v>63</v>
      </c>
      <c r="B347" s="71">
        <v>51076</v>
      </c>
      <c r="C347" s="71">
        <v>51313</v>
      </c>
      <c r="D347" s="71">
        <v>51784</v>
      </c>
      <c r="E347" s="71">
        <v>52267</v>
      </c>
      <c r="F347" s="71">
        <v>52753</v>
      </c>
      <c r="G347" s="71">
        <v>53243</v>
      </c>
      <c r="H347" s="71">
        <v>54279</v>
      </c>
      <c r="I347" s="71">
        <v>55428</v>
      </c>
      <c r="J347" s="71">
        <v>56960</v>
      </c>
      <c r="K347" s="71">
        <v>58119</v>
      </c>
      <c r="L347" s="71">
        <v>59264</v>
      </c>
      <c r="M347" s="71">
        <v>60414</v>
      </c>
      <c r="N347" s="71">
        <v>61571</v>
      </c>
      <c r="O347" s="71">
        <v>63087</v>
      </c>
      <c r="P347" s="71">
        <v>64252</v>
      </c>
      <c r="Q347" s="71">
        <v>65407</v>
      </c>
      <c r="R347" s="71">
        <v>66553</v>
      </c>
      <c r="S347" s="71">
        <v>67702</v>
      </c>
      <c r="T347" s="71">
        <v>68726</v>
      </c>
      <c r="U347" s="71">
        <v>69758</v>
      </c>
      <c r="V347" s="71">
        <v>70790</v>
      </c>
      <c r="W347" s="71">
        <v>71424</v>
      </c>
      <c r="X347" s="71">
        <v>72194</v>
      </c>
      <c r="Y347" s="71">
        <v>72965</v>
      </c>
      <c r="Z347" s="71">
        <v>73735</v>
      </c>
      <c r="AA347" s="71">
        <v>74510</v>
      </c>
      <c r="AB347" s="71">
        <v>74510</v>
      </c>
      <c r="AC347" s="71">
        <v>74510</v>
      </c>
      <c r="AD347" s="71">
        <v>74510</v>
      </c>
      <c r="AE347" s="71">
        <v>74510</v>
      </c>
      <c r="AF347" s="71">
        <v>75608</v>
      </c>
      <c r="AG347" s="35"/>
      <c r="AH347" s="35"/>
      <c r="AI347" s="35"/>
      <c r="AJ347" s="35"/>
      <c r="AK347" s="35"/>
      <c r="AL347" s="35"/>
      <c r="AM347" s="35"/>
      <c r="AN347" s="35"/>
      <c r="AO347" s="35"/>
      <c r="AP347" s="35"/>
      <c r="AQ347" s="35"/>
      <c r="AR347" s="35"/>
      <c r="AS347" s="35"/>
      <c r="AT347" s="35"/>
      <c r="AU347" s="35"/>
    </row>
    <row r="348" spans="1:47" s="3" customFormat="1">
      <c r="A348" s="15" t="s">
        <v>64</v>
      </c>
      <c r="B348" s="71">
        <v>47576</v>
      </c>
      <c r="C348" s="71">
        <v>47956</v>
      </c>
      <c r="D348" s="71">
        <v>48400</v>
      </c>
      <c r="E348" s="71">
        <v>48852</v>
      </c>
      <c r="F348" s="71">
        <v>49305</v>
      </c>
      <c r="G348" s="71">
        <v>49763</v>
      </c>
      <c r="H348" s="71">
        <v>50963</v>
      </c>
      <c r="I348" s="71">
        <v>52120</v>
      </c>
      <c r="J348" s="71">
        <v>53485</v>
      </c>
      <c r="K348" s="71">
        <v>54627</v>
      </c>
      <c r="L348" s="71">
        <v>55784</v>
      </c>
      <c r="M348" s="71">
        <v>56929</v>
      </c>
      <c r="N348" s="71">
        <v>58083</v>
      </c>
      <c r="O348" s="71">
        <v>59447</v>
      </c>
      <c r="P348" s="71">
        <v>60600</v>
      </c>
      <c r="Q348" s="71">
        <v>61742</v>
      </c>
      <c r="R348" s="71">
        <v>62973</v>
      </c>
      <c r="S348" s="71">
        <v>64047</v>
      </c>
      <c r="T348" s="71">
        <v>65075</v>
      </c>
      <c r="U348" s="71">
        <v>66104</v>
      </c>
      <c r="V348" s="71">
        <v>67130</v>
      </c>
      <c r="W348" s="71">
        <v>67756</v>
      </c>
      <c r="X348" s="71">
        <v>68531</v>
      </c>
      <c r="Y348" s="71">
        <v>69298</v>
      </c>
      <c r="Z348" s="71">
        <v>70072</v>
      </c>
      <c r="AA348" s="71">
        <v>70839</v>
      </c>
      <c r="AB348" s="71">
        <v>70839</v>
      </c>
      <c r="AC348" s="71">
        <v>70839</v>
      </c>
      <c r="AD348" s="71">
        <v>70839</v>
      </c>
      <c r="AE348" s="71">
        <v>70839</v>
      </c>
      <c r="AF348" s="71">
        <v>71483</v>
      </c>
      <c r="AG348" s="35"/>
      <c r="AH348" s="35"/>
      <c r="AI348" s="35"/>
      <c r="AJ348" s="35"/>
      <c r="AK348" s="35"/>
      <c r="AL348" s="35"/>
      <c r="AM348" s="35"/>
      <c r="AN348" s="35"/>
      <c r="AO348" s="35"/>
      <c r="AP348" s="35"/>
      <c r="AQ348" s="35"/>
      <c r="AR348" s="35"/>
      <c r="AS348" s="35"/>
      <c r="AT348" s="35"/>
      <c r="AU348" s="35"/>
    </row>
    <row r="349" spans="1:47" s="3" customFormat="1">
      <c r="A349" s="15" t="s">
        <v>65</v>
      </c>
      <c r="B349" s="71">
        <v>45942</v>
      </c>
      <c r="C349" s="71">
        <v>46377</v>
      </c>
      <c r="D349" s="71">
        <v>46814</v>
      </c>
      <c r="E349" s="71">
        <v>47258</v>
      </c>
      <c r="F349" s="71">
        <v>47707</v>
      </c>
      <c r="G349" s="71">
        <v>48157</v>
      </c>
      <c r="H349" s="71">
        <v>48615</v>
      </c>
      <c r="I349" s="71">
        <v>49077</v>
      </c>
      <c r="J349" s="71">
        <v>49540</v>
      </c>
      <c r="K349" s="71">
        <v>50247</v>
      </c>
      <c r="L349" s="71">
        <v>51203</v>
      </c>
      <c r="M349" s="71">
        <v>52177</v>
      </c>
      <c r="N349" s="71">
        <v>53118</v>
      </c>
      <c r="O349" s="71">
        <v>54133</v>
      </c>
      <c r="P349" s="71">
        <v>55039</v>
      </c>
      <c r="Q349" s="71">
        <v>56055</v>
      </c>
      <c r="R349" s="71">
        <v>56981</v>
      </c>
      <c r="S349" s="71">
        <v>57940</v>
      </c>
      <c r="T349" s="71">
        <v>58864</v>
      </c>
      <c r="U349" s="71">
        <v>59823</v>
      </c>
      <c r="V349" s="71">
        <v>60752</v>
      </c>
      <c r="W349" s="71">
        <v>61271</v>
      </c>
      <c r="X349" s="71">
        <v>61791</v>
      </c>
      <c r="Y349" s="71">
        <v>62325</v>
      </c>
      <c r="Z349" s="71">
        <v>62857</v>
      </c>
      <c r="AA349" s="71">
        <v>63397</v>
      </c>
      <c r="AB349" s="71">
        <v>63397</v>
      </c>
      <c r="AC349" s="71">
        <v>63397</v>
      </c>
      <c r="AD349" s="71">
        <v>63397</v>
      </c>
      <c r="AE349" s="71">
        <v>63397</v>
      </c>
      <c r="AF349" s="71">
        <v>63600</v>
      </c>
      <c r="AG349" s="35"/>
      <c r="AH349" s="35"/>
      <c r="AI349" s="35"/>
      <c r="AJ349" s="35"/>
      <c r="AK349" s="35"/>
      <c r="AL349" s="35"/>
      <c r="AM349" s="35"/>
      <c r="AN349" s="35"/>
      <c r="AO349" s="35"/>
      <c r="AP349" s="35"/>
      <c r="AQ349" s="35"/>
      <c r="AR349" s="35"/>
      <c r="AS349" s="35"/>
      <c r="AT349" s="35"/>
      <c r="AU349" s="35"/>
    </row>
    <row r="350" spans="1:47" s="3" customFormat="1">
      <c r="A350" s="15" t="s">
        <v>66</v>
      </c>
      <c r="B350" s="71">
        <v>44321</v>
      </c>
      <c r="C350" s="71">
        <v>44739</v>
      </c>
      <c r="D350" s="71">
        <v>45161</v>
      </c>
      <c r="E350" s="71">
        <v>45588</v>
      </c>
      <c r="F350" s="71">
        <v>46018</v>
      </c>
      <c r="G350" s="71">
        <v>46453</v>
      </c>
      <c r="H350" s="71">
        <v>46892</v>
      </c>
      <c r="I350" s="71">
        <v>47336</v>
      </c>
      <c r="J350" s="71">
        <v>48009</v>
      </c>
      <c r="K350" s="71">
        <v>48691</v>
      </c>
      <c r="L350" s="71">
        <v>49384</v>
      </c>
      <c r="M350" s="71">
        <v>50086</v>
      </c>
      <c r="N350" s="71">
        <v>50800</v>
      </c>
      <c r="O350" s="71">
        <v>51765</v>
      </c>
      <c r="P350" s="71">
        <v>52702</v>
      </c>
      <c r="Q350" s="71">
        <v>53656</v>
      </c>
      <c r="R350" s="71">
        <v>54577</v>
      </c>
      <c r="S350" s="71">
        <v>55349</v>
      </c>
      <c r="T350" s="71">
        <v>56274</v>
      </c>
      <c r="U350" s="71">
        <v>57235</v>
      </c>
      <c r="V350" s="71">
        <v>58170</v>
      </c>
      <c r="W350" s="71">
        <v>58672</v>
      </c>
      <c r="X350" s="71">
        <v>59177</v>
      </c>
      <c r="Y350" s="71">
        <v>59696</v>
      </c>
      <c r="Z350" s="71">
        <v>60216</v>
      </c>
      <c r="AA350" s="71">
        <v>60741</v>
      </c>
      <c r="AB350" s="71">
        <v>60741</v>
      </c>
      <c r="AC350" s="71">
        <v>60741</v>
      </c>
      <c r="AD350" s="71">
        <v>60741</v>
      </c>
      <c r="AE350" s="71">
        <v>60741</v>
      </c>
      <c r="AF350" s="71">
        <v>60779</v>
      </c>
      <c r="AG350" s="35"/>
      <c r="AH350" s="35"/>
      <c r="AI350" s="35"/>
      <c r="AJ350" s="35"/>
      <c r="AK350" s="35"/>
      <c r="AL350" s="35"/>
      <c r="AM350" s="35"/>
      <c r="AN350" s="35"/>
      <c r="AO350" s="35"/>
      <c r="AP350" s="35"/>
      <c r="AQ350" s="35"/>
      <c r="AR350" s="35"/>
      <c r="AS350" s="35"/>
      <c r="AT350" s="35"/>
      <c r="AU350" s="35"/>
    </row>
    <row r="351" spans="1:47" s="23" customFormat="1" ht="18" thickBot="1">
      <c r="A351" s="25"/>
      <c r="B351" s="24" t="s">
        <v>49</v>
      </c>
      <c r="C351" s="24" t="s">
        <v>95</v>
      </c>
    </row>
    <row r="352" spans="1:47" s="3" customFormat="1" ht="13.5" thickTop="1">
      <c r="A352" s="15" t="s">
        <v>62</v>
      </c>
      <c r="B352" s="45">
        <v>58555</v>
      </c>
      <c r="C352" s="45">
        <v>59174</v>
      </c>
      <c r="D352" s="45">
        <v>59606</v>
      </c>
      <c r="E352" s="45">
        <v>60023</v>
      </c>
      <c r="F352" s="45">
        <v>60466</v>
      </c>
      <c r="G352" s="45">
        <v>60858</v>
      </c>
      <c r="H352" s="45">
        <v>62225</v>
      </c>
      <c r="I352" s="45">
        <v>63594</v>
      </c>
      <c r="J352" s="45">
        <v>64959</v>
      </c>
      <c r="K352" s="45">
        <v>66326</v>
      </c>
      <c r="L352" s="45">
        <v>67693</v>
      </c>
      <c r="M352" s="45">
        <v>69060</v>
      </c>
      <c r="N352" s="45">
        <v>70428</v>
      </c>
      <c r="O352" s="45">
        <v>71796</v>
      </c>
      <c r="P352" s="45">
        <v>73162</v>
      </c>
      <c r="Q352" s="45">
        <v>74529</v>
      </c>
      <c r="R352" s="45">
        <v>75897</v>
      </c>
      <c r="S352" s="45">
        <v>77264</v>
      </c>
      <c r="T352" s="45">
        <v>77956</v>
      </c>
      <c r="U352" s="45">
        <v>78654</v>
      </c>
      <c r="V352" s="45">
        <v>79360</v>
      </c>
      <c r="W352" s="45">
        <v>80073</v>
      </c>
      <c r="X352" s="45">
        <v>80795</v>
      </c>
      <c r="Y352" s="45">
        <v>81511</v>
      </c>
      <c r="Z352" s="45">
        <v>82229</v>
      </c>
      <c r="AA352" s="4"/>
      <c r="AB352" s="4"/>
      <c r="AC352" s="4"/>
      <c r="AD352" s="4"/>
      <c r="AE352" s="4"/>
      <c r="AF352" s="4"/>
    </row>
    <row r="353" spans="1:36" s="3" customFormat="1">
      <c r="A353" s="15" t="s">
        <v>63</v>
      </c>
      <c r="B353" s="45">
        <v>54801</v>
      </c>
      <c r="C353" s="45">
        <v>55114</v>
      </c>
      <c r="D353" s="45">
        <v>55266</v>
      </c>
      <c r="E353" s="45">
        <v>55410</v>
      </c>
      <c r="F353" s="45">
        <v>55587</v>
      </c>
      <c r="G353" s="45">
        <v>55733</v>
      </c>
      <c r="H353" s="45">
        <v>56756</v>
      </c>
      <c r="I353" s="45">
        <v>57780</v>
      </c>
      <c r="J353" s="45">
        <v>58808</v>
      </c>
      <c r="K353" s="45">
        <v>59831</v>
      </c>
      <c r="L353" s="45">
        <v>60858</v>
      </c>
      <c r="M353" s="45">
        <v>61884</v>
      </c>
      <c r="N353" s="45">
        <v>62909</v>
      </c>
      <c r="O353" s="45">
        <v>63938</v>
      </c>
      <c r="P353" s="45">
        <v>64959</v>
      </c>
      <c r="Q353" s="45">
        <v>65984</v>
      </c>
      <c r="R353" s="45">
        <v>67010</v>
      </c>
      <c r="S353" s="45">
        <v>68036</v>
      </c>
      <c r="T353" s="45">
        <v>68635</v>
      </c>
      <c r="U353" s="45">
        <v>69241</v>
      </c>
      <c r="V353" s="45">
        <v>69851</v>
      </c>
      <c r="W353" s="45">
        <v>70469</v>
      </c>
      <c r="X353" s="45">
        <v>71094</v>
      </c>
      <c r="Y353" s="45">
        <v>71722</v>
      </c>
      <c r="Z353" s="45">
        <v>72331</v>
      </c>
      <c r="AA353" s="4"/>
      <c r="AB353" s="4"/>
      <c r="AC353" s="4"/>
      <c r="AD353" s="4"/>
      <c r="AE353" s="4"/>
      <c r="AF353" s="4"/>
    </row>
    <row r="354" spans="1:36" s="3" customFormat="1">
      <c r="A354" s="15" t="s">
        <v>64</v>
      </c>
      <c r="B354" s="45">
        <v>51046</v>
      </c>
      <c r="C354" s="45">
        <v>51423</v>
      </c>
      <c r="D354" s="45">
        <v>51649</v>
      </c>
      <c r="E354" s="45">
        <v>51863</v>
      </c>
      <c r="F354" s="45">
        <v>52105</v>
      </c>
      <c r="G354" s="45">
        <v>52313</v>
      </c>
      <c r="H354" s="45">
        <v>53340</v>
      </c>
      <c r="I354" s="45">
        <v>54365</v>
      </c>
      <c r="J354" s="45">
        <v>55389</v>
      </c>
      <c r="K354" s="45">
        <v>56416</v>
      </c>
      <c r="L354" s="45">
        <v>57441</v>
      </c>
      <c r="M354" s="45">
        <v>58465</v>
      </c>
      <c r="N354" s="45">
        <v>59492</v>
      </c>
      <c r="O354" s="45">
        <v>60517</v>
      </c>
      <c r="P354" s="45">
        <v>61541</v>
      </c>
      <c r="Q354" s="45">
        <v>62568</v>
      </c>
      <c r="R354" s="45">
        <v>63594</v>
      </c>
      <c r="S354" s="45">
        <v>64615</v>
      </c>
      <c r="T354" s="45">
        <v>65183</v>
      </c>
      <c r="U354" s="45">
        <v>65756</v>
      </c>
      <c r="V354" s="45">
        <v>66331</v>
      </c>
      <c r="W354" s="45">
        <v>66915</v>
      </c>
      <c r="X354" s="45">
        <v>67504</v>
      </c>
      <c r="Y354" s="45">
        <v>68098</v>
      </c>
      <c r="Z354" s="45">
        <v>68685</v>
      </c>
      <c r="AA354" s="4"/>
      <c r="AB354" s="4"/>
      <c r="AC354" s="4"/>
      <c r="AD354" s="4"/>
      <c r="AE354" s="4"/>
      <c r="AF354" s="4"/>
    </row>
    <row r="355" spans="1:36" s="3" customFormat="1">
      <c r="A355" s="15" t="s">
        <v>65</v>
      </c>
      <c r="B355" s="45">
        <v>47291</v>
      </c>
      <c r="C355" s="45">
        <v>47621</v>
      </c>
      <c r="D355" s="45">
        <v>47848</v>
      </c>
      <c r="E355" s="45">
        <v>48031</v>
      </c>
      <c r="F355" s="45">
        <v>48274</v>
      </c>
      <c r="G355" s="45">
        <v>48452</v>
      </c>
      <c r="H355" s="45">
        <v>49408</v>
      </c>
      <c r="I355" s="45">
        <v>50331</v>
      </c>
      <c r="J355" s="45">
        <v>51286</v>
      </c>
      <c r="K355" s="45">
        <v>52210</v>
      </c>
      <c r="L355" s="45">
        <v>53170</v>
      </c>
      <c r="M355" s="45">
        <v>54090</v>
      </c>
      <c r="N355" s="45">
        <v>55048</v>
      </c>
      <c r="O355" s="45">
        <v>55971</v>
      </c>
      <c r="P355" s="45">
        <v>56928</v>
      </c>
      <c r="Q355" s="45">
        <v>57850</v>
      </c>
      <c r="R355" s="45">
        <v>58808</v>
      </c>
      <c r="S355" s="45">
        <v>59729</v>
      </c>
      <c r="T355" s="45">
        <v>60248</v>
      </c>
      <c r="U355" s="45">
        <v>60768</v>
      </c>
      <c r="V355" s="45">
        <v>61296</v>
      </c>
      <c r="W355" s="45">
        <v>61827</v>
      </c>
      <c r="X355" s="45">
        <v>62366</v>
      </c>
      <c r="Y355" s="45">
        <v>62911</v>
      </c>
      <c r="Z355" s="45">
        <v>63452</v>
      </c>
      <c r="AA355" s="4"/>
      <c r="AB355" s="4"/>
      <c r="AC355" s="4"/>
      <c r="AD355" s="4"/>
      <c r="AE355" s="4"/>
      <c r="AF355" s="4"/>
    </row>
    <row r="356" spans="1:36" s="3" customFormat="1">
      <c r="A356" s="15" t="s">
        <v>66</v>
      </c>
      <c r="B356" s="45">
        <v>45602</v>
      </c>
      <c r="C356" s="45">
        <v>45775</v>
      </c>
      <c r="D356" s="45">
        <v>46042</v>
      </c>
      <c r="E356" s="45">
        <v>46258</v>
      </c>
      <c r="F356" s="45">
        <v>46536</v>
      </c>
      <c r="G356" s="45">
        <v>46742</v>
      </c>
      <c r="H356" s="45">
        <v>47699</v>
      </c>
      <c r="I356" s="45">
        <v>48623</v>
      </c>
      <c r="J356" s="45">
        <v>49580</v>
      </c>
      <c r="K356" s="45">
        <v>50501</v>
      </c>
      <c r="L356" s="45">
        <v>51459</v>
      </c>
      <c r="M356" s="45">
        <v>52381</v>
      </c>
      <c r="N356" s="45">
        <v>53340</v>
      </c>
      <c r="O356" s="45">
        <v>54263</v>
      </c>
      <c r="P356" s="45">
        <v>55218</v>
      </c>
      <c r="Q356" s="45">
        <v>56141</v>
      </c>
      <c r="R356" s="45">
        <v>57099</v>
      </c>
      <c r="S356" s="45">
        <v>58022</v>
      </c>
      <c r="T356" s="45">
        <v>58522</v>
      </c>
      <c r="U356" s="45">
        <v>59025</v>
      </c>
      <c r="V356" s="45">
        <v>59536</v>
      </c>
      <c r="W356" s="45">
        <v>60049</v>
      </c>
      <c r="X356" s="45">
        <v>60569</v>
      </c>
      <c r="Y356" s="45">
        <v>61098</v>
      </c>
      <c r="Z356" s="45">
        <v>61625</v>
      </c>
      <c r="AA356" s="4"/>
      <c r="AB356" s="4"/>
      <c r="AC356" s="4"/>
      <c r="AD356" s="4"/>
      <c r="AE356" s="4"/>
      <c r="AF356" s="4"/>
    </row>
    <row r="357" spans="1:36" s="23" customFormat="1" ht="18" thickBot="1">
      <c r="A357" s="25"/>
      <c r="B357" s="24" t="s">
        <v>50</v>
      </c>
      <c r="C357" s="24" t="s">
        <v>96</v>
      </c>
    </row>
    <row r="358" spans="1:36" s="3" customFormat="1" ht="13.5" thickTop="1">
      <c r="A358" s="15" t="s">
        <v>62</v>
      </c>
      <c r="B358" s="45">
        <v>59086</v>
      </c>
      <c r="C358" s="45">
        <v>59670</v>
      </c>
      <c r="D358" s="45">
        <v>60044</v>
      </c>
      <c r="E358" s="45">
        <v>60397</v>
      </c>
      <c r="F358" s="45">
        <v>60783</v>
      </c>
      <c r="G358" s="45">
        <v>61113</v>
      </c>
      <c r="H358" s="45">
        <v>62541</v>
      </c>
      <c r="I358" s="45">
        <v>63972</v>
      </c>
      <c r="J358" s="45">
        <v>65401</v>
      </c>
      <c r="K358" s="45">
        <v>66831</v>
      </c>
      <c r="L358" s="45">
        <v>68261</v>
      </c>
      <c r="M358" s="45">
        <v>69690</v>
      </c>
      <c r="N358" s="45">
        <v>71120</v>
      </c>
      <c r="O358" s="45">
        <v>72550</v>
      </c>
      <c r="P358" s="45">
        <v>73979</v>
      </c>
      <c r="Q358" s="45">
        <v>75410</v>
      </c>
      <c r="R358" s="45">
        <v>76839</v>
      </c>
      <c r="S358" s="45">
        <v>78269</v>
      </c>
      <c r="T358" s="45">
        <v>79834</v>
      </c>
      <c r="U358" s="45">
        <v>81431</v>
      </c>
      <c r="V358" s="45">
        <v>82245</v>
      </c>
      <c r="W358" s="45">
        <v>83067</v>
      </c>
      <c r="X358" s="45">
        <v>83898</v>
      </c>
      <c r="Y358" s="45">
        <v>84737</v>
      </c>
      <c r="Z358" s="45">
        <v>85584</v>
      </c>
      <c r="AA358" s="45">
        <v>86440</v>
      </c>
      <c r="AB358" s="45">
        <v>87304</v>
      </c>
      <c r="AC358" s="45">
        <v>88177</v>
      </c>
      <c r="AD358" s="45">
        <v>89059</v>
      </c>
      <c r="AE358" s="45">
        <v>89950</v>
      </c>
      <c r="AF358" s="45">
        <v>90850</v>
      </c>
      <c r="AG358" s="45">
        <v>91759</v>
      </c>
      <c r="AH358" s="45">
        <v>92677</v>
      </c>
      <c r="AI358" s="45">
        <v>93604</v>
      </c>
      <c r="AJ358" s="45">
        <v>94540</v>
      </c>
    </row>
    <row r="359" spans="1:36" s="3" customFormat="1">
      <c r="A359" s="15" t="s">
        <v>63</v>
      </c>
      <c r="B359" s="45">
        <v>55131</v>
      </c>
      <c r="C359" s="45">
        <v>55399</v>
      </c>
      <c r="D359" s="45">
        <v>55483</v>
      </c>
      <c r="E359" s="45">
        <v>55561</v>
      </c>
      <c r="F359" s="45">
        <v>55676</v>
      </c>
      <c r="G359" s="45">
        <v>55751</v>
      </c>
      <c r="H359" s="45">
        <v>56824</v>
      </c>
      <c r="I359" s="45">
        <v>57895</v>
      </c>
      <c r="J359" s="45">
        <v>58967</v>
      </c>
      <c r="K359" s="45">
        <v>60040</v>
      </c>
      <c r="L359" s="45">
        <v>61113</v>
      </c>
      <c r="M359" s="45">
        <v>62184</v>
      </c>
      <c r="N359" s="45">
        <v>63257</v>
      </c>
      <c r="O359" s="45">
        <v>64329</v>
      </c>
      <c r="P359" s="45">
        <v>65401</v>
      </c>
      <c r="Q359" s="45">
        <v>66474</v>
      </c>
      <c r="R359" s="45">
        <v>67546</v>
      </c>
      <c r="S359" s="45">
        <v>68617</v>
      </c>
      <c r="T359" s="45">
        <v>69989</v>
      </c>
      <c r="U359" s="45">
        <v>71389</v>
      </c>
      <c r="V359" s="45">
        <v>72103</v>
      </c>
      <c r="W359" s="45">
        <v>72824</v>
      </c>
      <c r="X359" s="45">
        <v>73552</v>
      </c>
      <c r="Y359" s="45">
        <v>74288</v>
      </c>
      <c r="Z359" s="45">
        <v>75031</v>
      </c>
      <c r="AA359" s="45">
        <v>75781</v>
      </c>
      <c r="AB359" s="45">
        <v>76539</v>
      </c>
      <c r="AC359" s="45">
        <v>77304</v>
      </c>
      <c r="AD359" s="45">
        <v>78077</v>
      </c>
      <c r="AE359" s="45">
        <v>78858</v>
      </c>
      <c r="AF359" s="45">
        <v>79647</v>
      </c>
      <c r="AG359" s="45">
        <v>80443</v>
      </c>
      <c r="AH359" s="45">
        <v>81247</v>
      </c>
      <c r="AI359" s="45">
        <v>82059</v>
      </c>
      <c r="AJ359" s="45">
        <v>82880</v>
      </c>
    </row>
    <row r="360" spans="1:36" s="3" customFormat="1">
      <c r="A360" s="15" t="s">
        <v>64</v>
      </c>
      <c r="B360" s="45">
        <v>51176</v>
      </c>
      <c r="C360" s="45">
        <v>51516</v>
      </c>
      <c r="D360" s="45">
        <v>51683</v>
      </c>
      <c r="E360" s="45">
        <v>51840</v>
      </c>
      <c r="F360" s="45">
        <v>52029</v>
      </c>
      <c r="G360" s="45">
        <v>52177</v>
      </c>
      <c r="H360" s="45">
        <v>53249</v>
      </c>
      <c r="I360" s="45">
        <v>54321</v>
      </c>
      <c r="J360" s="45">
        <v>55393</v>
      </c>
      <c r="K360" s="45">
        <v>56465</v>
      </c>
      <c r="L360" s="45">
        <v>57539</v>
      </c>
      <c r="M360" s="45">
        <v>58610</v>
      </c>
      <c r="N360" s="45">
        <v>59683</v>
      </c>
      <c r="O360" s="45">
        <v>60755</v>
      </c>
      <c r="P360" s="45">
        <v>61827</v>
      </c>
      <c r="Q360" s="45">
        <v>62900</v>
      </c>
      <c r="R360" s="45">
        <v>63972</v>
      </c>
      <c r="S360" s="45">
        <v>65043</v>
      </c>
      <c r="T360" s="45">
        <v>66344</v>
      </c>
      <c r="U360" s="45">
        <v>67671</v>
      </c>
      <c r="V360" s="45">
        <v>68348</v>
      </c>
      <c r="W360" s="45">
        <v>69031</v>
      </c>
      <c r="X360" s="45">
        <v>69721</v>
      </c>
      <c r="Y360" s="45">
        <v>70418</v>
      </c>
      <c r="Z360" s="45">
        <v>71122</v>
      </c>
      <c r="AA360" s="45">
        <v>71833</v>
      </c>
      <c r="AB360" s="45">
        <v>72551</v>
      </c>
      <c r="AC360" s="45">
        <v>73277</v>
      </c>
      <c r="AD360" s="45">
        <v>74010</v>
      </c>
      <c r="AE360" s="45">
        <v>74750</v>
      </c>
      <c r="AF360" s="45">
        <v>75498</v>
      </c>
      <c r="AG360" s="45">
        <v>76253</v>
      </c>
      <c r="AH360" s="45">
        <v>77016</v>
      </c>
      <c r="AI360" s="45">
        <v>77786</v>
      </c>
      <c r="AJ360" s="45">
        <v>78564</v>
      </c>
    </row>
    <row r="361" spans="1:36" s="3" customFormat="1">
      <c r="A361" s="15" t="s">
        <v>65</v>
      </c>
      <c r="B361" s="45">
        <v>47221</v>
      </c>
      <c r="C361" s="45">
        <v>47517</v>
      </c>
      <c r="D361" s="45">
        <v>47693</v>
      </c>
      <c r="E361" s="45">
        <v>47821</v>
      </c>
      <c r="F361" s="45">
        <v>48016</v>
      </c>
      <c r="G361" s="45">
        <v>48138</v>
      </c>
      <c r="H361" s="45">
        <v>49138</v>
      </c>
      <c r="I361" s="45">
        <v>50104</v>
      </c>
      <c r="J361" s="45">
        <v>51104</v>
      </c>
      <c r="K361" s="45">
        <v>52069</v>
      </c>
      <c r="L361" s="45">
        <v>53071</v>
      </c>
      <c r="M361" s="45">
        <v>54035</v>
      </c>
      <c r="N361" s="45">
        <v>55036</v>
      </c>
      <c r="O361" s="45">
        <v>56001</v>
      </c>
      <c r="P361" s="45">
        <v>57002</v>
      </c>
      <c r="Q361" s="45">
        <v>57967</v>
      </c>
      <c r="R361" s="45">
        <v>58967</v>
      </c>
      <c r="S361" s="45">
        <v>59932</v>
      </c>
      <c r="T361" s="45">
        <v>61131</v>
      </c>
      <c r="U361" s="45">
        <v>62354</v>
      </c>
      <c r="V361" s="45">
        <v>62978</v>
      </c>
      <c r="W361" s="45">
        <v>63608</v>
      </c>
      <c r="X361" s="45">
        <v>64244</v>
      </c>
      <c r="Y361" s="45">
        <v>64886</v>
      </c>
      <c r="Z361" s="45">
        <v>65535</v>
      </c>
      <c r="AA361" s="45">
        <v>66190</v>
      </c>
      <c r="AB361" s="45">
        <v>66852</v>
      </c>
      <c r="AC361" s="45">
        <v>67521</v>
      </c>
      <c r="AD361" s="45">
        <v>68196</v>
      </c>
      <c r="AE361" s="45">
        <v>68878</v>
      </c>
      <c r="AF361" s="45">
        <v>69567</v>
      </c>
      <c r="AG361" s="45">
        <v>70263</v>
      </c>
      <c r="AH361" s="45">
        <v>70966</v>
      </c>
      <c r="AI361" s="45">
        <v>71676</v>
      </c>
      <c r="AJ361" s="45">
        <v>72393</v>
      </c>
    </row>
    <row r="362" spans="1:36" s="3" customFormat="1">
      <c r="A362" s="15" t="s">
        <v>66</v>
      </c>
      <c r="B362" s="45">
        <v>45440</v>
      </c>
      <c r="C362" s="45">
        <v>45574</v>
      </c>
      <c r="D362" s="45">
        <v>45794</v>
      </c>
      <c r="E362" s="45">
        <v>45962</v>
      </c>
      <c r="F362" s="45">
        <v>46194</v>
      </c>
      <c r="G362" s="45">
        <v>46351</v>
      </c>
      <c r="H362" s="45">
        <v>47351</v>
      </c>
      <c r="I362" s="45">
        <v>48317</v>
      </c>
      <c r="J362" s="45">
        <v>49317</v>
      </c>
      <c r="K362" s="45">
        <v>50282</v>
      </c>
      <c r="L362" s="45">
        <v>51283</v>
      </c>
      <c r="M362" s="45">
        <v>52247</v>
      </c>
      <c r="N362" s="45">
        <v>53249</v>
      </c>
      <c r="O362" s="45">
        <v>54214</v>
      </c>
      <c r="P362" s="45">
        <v>55215</v>
      </c>
      <c r="Q362" s="45">
        <v>56180</v>
      </c>
      <c r="R362" s="45">
        <v>57181</v>
      </c>
      <c r="S362" s="45">
        <v>58146</v>
      </c>
      <c r="T362" s="45">
        <v>59309</v>
      </c>
      <c r="U362" s="45">
        <v>60495</v>
      </c>
      <c r="V362" s="45">
        <v>61100</v>
      </c>
      <c r="W362" s="45">
        <v>61711</v>
      </c>
      <c r="X362" s="45">
        <v>62328</v>
      </c>
      <c r="Y362" s="45">
        <v>62951</v>
      </c>
      <c r="Z362" s="45">
        <v>63581</v>
      </c>
      <c r="AA362" s="45">
        <v>64217</v>
      </c>
      <c r="AB362" s="45">
        <v>64859</v>
      </c>
      <c r="AC362" s="45">
        <v>65508</v>
      </c>
      <c r="AD362" s="45">
        <v>66163</v>
      </c>
      <c r="AE362" s="45">
        <v>66825</v>
      </c>
      <c r="AF362" s="45">
        <v>67493</v>
      </c>
      <c r="AG362" s="45">
        <v>68168</v>
      </c>
      <c r="AH362" s="45">
        <v>68850</v>
      </c>
      <c r="AI362" s="45">
        <v>69539</v>
      </c>
      <c r="AJ362" s="45">
        <v>70234</v>
      </c>
    </row>
    <row r="363" spans="1:36" s="23" customFormat="1" ht="18" thickBot="1">
      <c r="A363" s="25"/>
      <c r="B363" s="24" t="s">
        <v>51</v>
      </c>
      <c r="C363" s="24" t="s">
        <v>97</v>
      </c>
    </row>
    <row r="364" spans="1:36" s="3" customFormat="1" ht="13.5" thickTop="1">
      <c r="A364" s="15" t="s">
        <v>62</v>
      </c>
      <c r="B364" s="63">
        <v>59086</v>
      </c>
      <c r="C364" s="63">
        <v>59670</v>
      </c>
      <c r="D364" s="63">
        <v>60044</v>
      </c>
      <c r="E364" s="63">
        <v>60397</v>
      </c>
      <c r="F364" s="63">
        <v>60783</v>
      </c>
      <c r="G364" s="63">
        <v>61113</v>
      </c>
      <c r="H364" s="63">
        <v>62541</v>
      </c>
      <c r="I364" s="63">
        <v>63972</v>
      </c>
      <c r="J364" s="63">
        <v>65401</v>
      </c>
      <c r="K364" s="63">
        <v>66831</v>
      </c>
      <c r="L364" s="63">
        <v>68261</v>
      </c>
      <c r="M364" s="63">
        <v>69690</v>
      </c>
      <c r="N364" s="63">
        <v>71120</v>
      </c>
      <c r="O364" s="63">
        <v>72550</v>
      </c>
      <c r="P364" s="63">
        <v>73979</v>
      </c>
      <c r="Q364" s="63">
        <v>75410</v>
      </c>
      <c r="R364" s="63">
        <v>76839</v>
      </c>
      <c r="S364" s="63">
        <v>78269</v>
      </c>
      <c r="T364" s="63">
        <v>79834</v>
      </c>
      <c r="U364" s="63">
        <v>81431</v>
      </c>
      <c r="V364" s="63">
        <v>82245</v>
      </c>
      <c r="W364" s="63">
        <v>83067</v>
      </c>
      <c r="X364" s="63">
        <v>83898</v>
      </c>
      <c r="Y364" s="63">
        <v>84737</v>
      </c>
      <c r="Z364" s="63">
        <v>85584</v>
      </c>
      <c r="AA364" s="63">
        <v>86440</v>
      </c>
      <c r="AB364" s="63">
        <v>87304</v>
      </c>
      <c r="AC364" s="63">
        <v>88177</v>
      </c>
      <c r="AD364" s="63">
        <v>89059</v>
      </c>
      <c r="AE364" s="63">
        <v>89950</v>
      </c>
      <c r="AF364" s="63">
        <v>90850</v>
      </c>
      <c r="AG364" s="63">
        <v>91759</v>
      </c>
      <c r="AH364" s="63">
        <v>92677</v>
      </c>
      <c r="AI364" s="63">
        <v>93604</v>
      </c>
      <c r="AJ364" s="63">
        <v>94540</v>
      </c>
    </row>
    <row r="365" spans="1:36" s="3" customFormat="1">
      <c r="A365" s="15" t="s">
        <v>63</v>
      </c>
      <c r="B365" s="63">
        <v>55131</v>
      </c>
      <c r="C365" s="63">
        <v>55399</v>
      </c>
      <c r="D365" s="63">
        <v>55483</v>
      </c>
      <c r="E365" s="63">
        <v>55561</v>
      </c>
      <c r="F365" s="63">
        <v>55676</v>
      </c>
      <c r="G365" s="63">
        <v>55751</v>
      </c>
      <c r="H365" s="63">
        <v>56824</v>
      </c>
      <c r="I365" s="63">
        <v>57895</v>
      </c>
      <c r="J365" s="63">
        <v>58967</v>
      </c>
      <c r="K365" s="63">
        <v>60040</v>
      </c>
      <c r="L365" s="63">
        <v>61113</v>
      </c>
      <c r="M365" s="63">
        <v>62184</v>
      </c>
      <c r="N365" s="63">
        <v>63257</v>
      </c>
      <c r="O365" s="63">
        <v>64329</v>
      </c>
      <c r="P365" s="63">
        <v>65401</v>
      </c>
      <c r="Q365" s="63">
        <v>66474</v>
      </c>
      <c r="R365" s="63">
        <v>67546</v>
      </c>
      <c r="S365" s="63">
        <v>68617</v>
      </c>
      <c r="T365" s="63">
        <v>69989</v>
      </c>
      <c r="U365" s="63">
        <v>71389</v>
      </c>
      <c r="V365" s="63">
        <v>72103</v>
      </c>
      <c r="W365" s="63">
        <v>72824</v>
      </c>
      <c r="X365" s="63">
        <v>73552</v>
      </c>
      <c r="Y365" s="63">
        <v>74288</v>
      </c>
      <c r="Z365" s="63">
        <v>75031</v>
      </c>
      <c r="AA365" s="63">
        <v>75781</v>
      </c>
      <c r="AB365" s="63">
        <v>76539</v>
      </c>
      <c r="AC365" s="63">
        <v>77304</v>
      </c>
      <c r="AD365" s="63">
        <v>78077</v>
      </c>
      <c r="AE365" s="63">
        <v>78858</v>
      </c>
      <c r="AF365" s="63">
        <v>79647</v>
      </c>
      <c r="AG365" s="63">
        <v>80443</v>
      </c>
      <c r="AH365" s="63">
        <v>81247</v>
      </c>
      <c r="AI365" s="63">
        <v>82059</v>
      </c>
      <c r="AJ365" s="63">
        <v>82880</v>
      </c>
    </row>
    <row r="366" spans="1:36" s="3" customFormat="1">
      <c r="A366" s="15" t="s">
        <v>64</v>
      </c>
      <c r="B366" s="63">
        <v>51176</v>
      </c>
      <c r="C366" s="63">
        <v>51516</v>
      </c>
      <c r="D366" s="63">
        <v>51683</v>
      </c>
      <c r="E366" s="63">
        <v>51840</v>
      </c>
      <c r="F366" s="63">
        <v>52029</v>
      </c>
      <c r="G366" s="63">
        <v>52177</v>
      </c>
      <c r="H366" s="63">
        <v>53249</v>
      </c>
      <c r="I366" s="63">
        <v>54321</v>
      </c>
      <c r="J366" s="63">
        <v>55393</v>
      </c>
      <c r="K366" s="63">
        <v>56465</v>
      </c>
      <c r="L366" s="63">
        <v>57539</v>
      </c>
      <c r="M366" s="63">
        <v>58610</v>
      </c>
      <c r="N366" s="63">
        <v>59683</v>
      </c>
      <c r="O366" s="63">
        <v>60755</v>
      </c>
      <c r="P366" s="63">
        <v>61827</v>
      </c>
      <c r="Q366" s="63">
        <v>62900</v>
      </c>
      <c r="R366" s="63">
        <v>63972</v>
      </c>
      <c r="S366" s="63">
        <v>65043</v>
      </c>
      <c r="T366" s="63">
        <v>66344</v>
      </c>
      <c r="U366" s="63">
        <v>67671</v>
      </c>
      <c r="V366" s="63">
        <v>68348</v>
      </c>
      <c r="W366" s="63">
        <v>69031</v>
      </c>
      <c r="X366" s="63">
        <v>69721</v>
      </c>
      <c r="Y366" s="63">
        <v>70418</v>
      </c>
      <c r="Z366" s="63">
        <v>71122</v>
      </c>
      <c r="AA366" s="63">
        <v>71833</v>
      </c>
      <c r="AB366" s="63">
        <v>72551</v>
      </c>
      <c r="AC366" s="63">
        <v>73277</v>
      </c>
      <c r="AD366" s="63">
        <v>74010</v>
      </c>
      <c r="AE366" s="63">
        <v>74750</v>
      </c>
      <c r="AF366" s="63">
        <v>75498</v>
      </c>
      <c r="AG366" s="63">
        <v>76253</v>
      </c>
      <c r="AH366" s="63">
        <v>77016</v>
      </c>
      <c r="AI366" s="63">
        <v>77786</v>
      </c>
      <c r="AJ366" s="63">
        <v>78564</v>
      </c>
    </row>
    <row r="367" spans="1:36" s="3" customFormat="1">
      <c r="A367" s="15" t="s">
        <v>65</v>
      </c>
      <c r="B367" s="63">
        <v>47221</v>
      </c>
      <c r="C367" s="63">
        <v>47517</v>
      </c>
      <c r="D367" s="63">
        <v>47693</v>
      </c>
      <c r="E367" s="63">
        <v>47821</v>
      </c>
      <c r="F367" s="63">
        <v>48016</v>
      </c>
      <c r="G367" s="63">
        <v>48138</v>
      </c>
      <c r="H367" s="63">
        <v>49138</v>
      </c>
      <c r="I367" s="63">
        <v>50104</v>
      </c>
      <c r="J367" s="63">
        <v>51104</v>
      </c>
      <c r="K367" s="63">
        <v>52069</v>
      </c>
      <c r="L367" s="63">
        <v>53071</v>
      </c>
      <c r="M367" s="63">
        <v>54035</v>
      </c>
      <c r="N367" s="63">
        <v>55036</v>
      </c>
      <c r="O367" s="63">
        <v>56001</v>
      </c>
      <c r="P367" s="63">
        <v>57002</v>
      </c>
      <c r="Q367" s="63">
        <v>57967</v>
      </c>
      <c r="R367" s="63">
        <v>58967</v>
      </c>
      <c r="S367" s="63">
        <v>59932</v>
      </c>
      <c r="T367" s="63">
        <v>61131</v>
      </c>
      <c r="U367" s="63">
        <v>62354</v>
      </c>
      <c r="V367" s="63">
        <v>62978</v>
      </c>
      <c r="W367" s="63">
        <v>63608</v>
      </c>
      <c r="X367" s="63">
        <v>64244</v>
      </c>
      <c r="Y367" s="63">
        <v>64886</v>
      </c>
      <c r="Z367" s="63">
        <v>65535</v>
      </c>
      <c r="AA367" s="63">
        <v>66190</v>
      </c>
      <c r="AB367" s="63">
        <v>66852</v>
      </c>
      <c r="AC367" s="63">
        <v>67521</v>
      </c>
      <c r="AD367" s="63">
        <v>68196</v>
      </c>
      <c r="AE367" s="63">
        <v>68878</v>
      </c>
      <c r="AF367" s="63">
        <v>69567</v>
      </c>
      <c r="AG367" s="63">
        <v>70263</v>
      </c>
      <c r="AH367" s="63">
        <v>70966</v>
      </c>
      <c r="AI367" s="63">
        <v>71676</v>
      </c>
      <c r="AJ367" s="63">
        <v>72393</v>
      </c>
    </row>
    <row r="368" spans="1:36" s="3" customFormat="1">
      <c r="A368" s="15" t="s">
        <v>66</v>
      </c>
      <c r="B368" s="63">
        <v>45440</v>
      </c>
      <c r="C368" s="63">
        <v>45574</v>
      </c>
      <c r="D368" s="63">
        <v>45794</v>
      </c>
      <c r="E368" s="63">
        <v>45962</v>
      </c>
      <c r="F368" s="63">
        <v>46194</v>
      </c>
      <c r="G368" s="63">
        <v>46351</v>
      </c>
      <c r="H368" s="63">
        <v>47351</v>
      </c>
      <c r="I368" s="63">
        <v>48317</v>
      </c>
      <c r="J368" s="63">
        <v>49317</v>
      </c>
      <c r="K368" s="63">
        <v>50282</v>
      </c>
      <c r="L368" s="63">
        <v>51283</v>
      </c>
      <c r="M368" s="63">
        <v>52247</v>
      </c>
      <c r="N368" s="63">
        <v>53249</v>
      </c>
      <c r="O368" s="63">
        <v>54214</v>
      </c>
      <c r="P368" s="63">
        <v>55215</v>
      </c>
      <c r="Q368" s="63">
        <v>56180</v>
      </c>
      <c r="R368" s="63">
        <v>57181</v>
      </c>
      <c r="S368" s="63">
        <v>58146</v>
      </c>
      <c r="T368" s="63">
        <v>59309</v>
      </c>
      <c r="U368" s="63">
        <v>60495</v>
      </c>
      <c r="V368" s="63">
        <v>61100</v>
      </c>
      <c r="W368" s="63">
        <v>61711</v>
      </c>
      <c r="X368" s="63">
        <v>62328</v>
      </c>
      <c r="Y368" s="63">
        <v>62951</v>
      </c>
      <c r="Z368" s="63">
        <v>63581</v>
      </c>
      <c r="AA368" s="63">
        <v>64217</v>
      </c>
      <c r="AB368" s="63">
        <v>64859</v>
      </c>
      <c r="AC368" s="63">
        <v>65508</v>
      </c>
      <c r="AD368" s="63">
        <v>66163</v>
      </c>
      <c r="AE368" s="63">
        <v>66825</v>
      </c>
      <c r="AF368" s="63">
        <v>67493</v>
      </c>
      <c r="AG368" s="63">
        <v>68168</v>
      </c>
      <c r="AH368" s="63">
        <v>68850</v>
      </c>
      <c r="AI368" s="63">
        <v>69539</v>
      </c>
      <c r="AJ368" s="63">
        <v>70234</v>
      </c>
    </row>
    <row r="369" spans="1:36" s="23" customFormat="1" ht="18" thickBot="1">
      <c r="A369" s="25"/>
      <c r="B369" s="53" t="s">
        <v>52</v>
      </c>
      <c r="C369" s="24" t="s">
        <v>86</v>
      </c>
      <c r="E369" s="26"/>
      <c r="F369" s="26"/>
      <c r="G369" s="26"/>
      <c r="H369" s="26"/>
      <c r="I369" s="26"/>
      <c r="J369" s="26"/>
      <c r="K369" s="26"/>
      <c r="L369" s="26"/>
      <c r="M369" s="26"/>
      <c r="N369" s="26"/>
      <c r="O369" s="26"/>
      <c r="P369" s="26"/>
      <c r="Q369" s="26"/>
      <c r="R369" s="26"/>
      <c r="S369" s="26"/>
      <c r="T369" s="26"/>
      <c r="U369" s="26"/>
      <c r="V369" s="26"/>
      <c r="W369" s="26"/>
      <c r="X369" s="26"/>
      <c r="Y369" s="26"/>
      <c r="Z369" s="26"/>
      <c r="AA369" s="26"/>
      <c r="AB369" s="26"/>
      <c r="AC369" s="26"/>
      <c r="AD369" s="26"/>
      <c r="AE369" s="26"/>
      <c r="AF369" s="26"/>
      <c r="AG369" s="26"/>
      <c r="AH369" s="26"/>
      <c r="AI369" s="26"/>
      <c r="AJ369" s="26"/>
    </row>
    <row r="370" spans="1:36" s="3" customFormat="1" ht="13.5" thickTop="1">
      <c r="A370" s="15" t="s">
        <v>62</v>
      </c>
      <c r="B370" s="45">
        <v>59086</v>
      </c>
      <c r="C370" s="45">
        <v>59670</v>
      </c>
      <c r="D370" s="45">
        <v>60044</v>
      </c>
      <c r="E370" s="45">
        <v>60397</v>
      </c>
      <c r="F370" s="45">
        <v>60783</v>
      </c>
      <c r="G370" s="45">
        <v>61113</v>
      </c>
      <c r="H370" s="45">
        <v>62541</v>
      </c>
      <c r="I370" s="45">
        <v>63972</v>
      </c>
      <c r="J370" s="45">
        <v>65401</v>
      </c>
      <c r="K370" s="45">
        <v>66831</v>
      </c>
      <c r="L370" s="45">
        <v>68261</v>
      </c>
      <c r="M370" s="45">
        <v>69690</v>
      </c>
      <c r="N370" s="45">
        <v>71120</v>
      </c>
      <c r="O370" s="45">
        <v>72550</v>
      </c>
      <c r="P370" s="45">
        <v>73979</v>
      </c>
      <c r="Q370" s="45">
        <v>75410</v>
      </c>
      <c r="R370" s="45">
        <v>76839</v>
      </c>
      <c r="S370" s="45">
        <v>78269</v>
      </c>
      <c r="T370" s="45">
        <v>79834</v>
      </c>
      <c r="U370" s="45">
        <v>81431</v>
      </c>
      <c r="V370" s="45">
        <v>82245</v>
      </c>
      <c r="W370" s="45">
        <v>83067</v>
      </c>
      <c r="X370" s="45">
        <v>83898</v>
      </c>
      <c r="Y370" s="45">
        <v>84737</v>
      </c>
      <c r="Z370" s="45">
        <v>85584</v>
      </c>
      <c r="AA370" s="45">
        <v>86440</v>
      </c>
      <c r="AB370" s="45">
        <v>87304</v>
      </c>
      <c r="AC370" s="45">
        <v>88177</v>
      </c>
      <c r="AD370" s="45">
        <v>89059</v>
      </c>
      <c r="AE370" s="45">
        <v>89950</v>
      </c>
      <c r="AF370" s="45">
        <v>90850</v>
      </c>
      <c r="AG370" s="45">
        <v>91759</v>
      </c>
      <c r="AH370" s="45">
        <v>92677</v>
      </c>
      <c r="AI370" s="45">
        <v>93604</v>
      </c>
      <c r="AJ370" s="45">
        <v>94540</v>
      </c>
    </row>
    <row r="371" spans="1:36" s="3" customFormat="1">
      <c r="A371" s="15" t="s">
        <v>63</v>
      </c>
      <c r="B371" s="45">
        <v>55131</v>
      </c>
      <c r="C371" s="45">
        <v>55399</v>
      </c>
      <c r="D371" s="45">
        <v>55483</v>
      </c>
      <c r="E371" s="45">
        <v>55561</v>
      </c>
      <c r="F371" s="45">
        <v>55676</v>
      </c>
      <c r="G371" s="45">
        <v>55751</v>
      </c>
      <c r="H371" s="45">
        <v>56824</v>
      </c>
      <c r="I371" s="45">
        <v>57895</v>
      </c>
      <c r="J371" s="45">
        <v>58967</v>
      </c>
      <c r="K371" s="45">
        <v>60040</v>
      </c>
      <c r="L371" s="45">
        <v>61113</v>
      </c>
      <c r="M371" s="45">
        <v>62184</v>
      </c>
      <c r="N371" s="45">
        <v>63257</v>
      </c>
      <c r="O371" s="45">
        <v>64329</v>
      </c>
      <c r="P371" s="45">
        <v>65401</v>
      </c>
      <c r="Q371" s="45">
        <v>66474</v>
      </c>
      <c r="R371" s="45">
        <v>67546</v>
      </c>
      <c r="S371" s="45">
        <v>68617</v>
      </c>
      <c r="T371" s="45">
        <v>69989</v>
      </c>
      <c r="U371" s="45">
        <v>71389</v>
      </c>
      <c r="V371" s="45">
        <v>72103</v>
      </c>
      <c r="W371" s="45">
        <v>72824</v>
      </c>
      <c r="X371" s="45">
        <v>73552</v>
      </c>
      <c r="Y371" s="45">
        <v>74288</v>
      </c>
      <c r="Z371" s="45">
        <v>75031</v>
      </c>
      <c r="AA371" s="45">
        <v>75781</v>
      </c>
      <c r="AB371" s="45">
        <v>76539</v>
      </c>
      <c r="AC371" s="45">
        <v>77304</v>
      </c>
      <c r="AD371" s="45">
        <v>78077</v>
      </c>
      <c r="AE371" s="45">
        <v>78858</v>
      </c>
      <c r="AF371" s="45">
        <v>79647</v>
      </c>
      <c r="AG371" s="45">
        <v>80443</v>
      </c>
      <c r="AH371" s="45">
        <v>81247</v>
      </c>
      <c r="AI371" s="45">
        <v>82059</v>
      </c>
      <c r="AJ371" s="45">
        <v>82880</v>
      </c>
    </row>
    <row r="372" spans="1:36" s="3" customFormat="1">
      <c r="A372" s="15" t="s">
        <v>64</v>
      </c>
      <c r="B372" s="45">
        <v>51176</v>
      </c>
      <c r="C372" s="45">
        <v>51516</v>
      </c>
      <c r="D372" s="45">
        <v>51683</v>
      </c>
      <c r="E372" s="45">
        <v>51840</v>
      </c>
      <c r="F372" s="45">
        <v>52029</v>
      </c>
      <c r="G372" s="45">
        <v>52177</v>
      </c>
      <c r="H372" s="45">
        <v>53249</v>
      </c>
      <c r="I372" s="45">
        <v>54321</v>
      </c>
      <c r="J372" s="45">
        <v>55393</v>
      </c>
      <c r="K372" s="45">
        <v>56465</v>
      </c>
      <c r="L372" s="45">
        <v>57539</v>
      </c>
      <c r="M372" s="45">
        <v>58610</v>
      </c>
      <c r="N372" s="45">
        <v>59683</v>
      </c>
      <c r="O372" s="45">
        <v>60755</v>
      </c>
      <c r="P372" s="45">
        <v>61827</v>
      </c>
      <c r="Q372" s="45">
        <v>62900</v>
      </c>
      <c r="R372" s="45">
        <v>63972</v>
      </c>
      <c r="S372" s="45">
        <v>65043</v>
      </c>
      <c r="T372" s="45">
        <v>66344</v>
      </c>
      <c r="U372" s="45">
        <v>67671</v>
      </c>
      <c r="V372" s="45">
        <v>68348</v>
      </c>
      <c r="W372" s="45">
        <v>69031</v>
      </c>
      <c r="X372" s="45">
        <v>69721</v>
      </c>
      <c r="Y372" s="45">
        <v>70418</v>
      </c>
      <c r="Z372" s="45">
        <v>71122</v>
      </c>
      <c r="AA372" s="45">
        <v>71833</v>
      </c>
      <c r="AB372" s="45">
        <v>72551</v>
      </c>
      <c r="AC372" s="45">
        <v>73277</v>
      </c>
      <c r="AD372" s="45">
        <v>74010</v>
      </c>
      <c r="AE372" s="45">
        <v>74750</v>
      </c>
      <c r="AF372" s="45">
        <v>75498</v>
      </c>
      <c r="AG372" s="45">
        <v>76253</v>
      </c>
      <c r="AH372" s="45">
        <v>77016</v>
      </c>
      <c r="AI372" s="45">
        <v>77786</v>
      </c>
      <c r="AJ372" s="45">
        <v>78564</v>
      </c>
    </row>
    <row r="373" spans="1:36" s="3" customFormat="1">
      <c r="A373" s="15" t="s">
        <v>65</v>
      </c>
      <c r="B373" s="45">
        <v>47221</v>
      </c>
      <c r="C373" s="45">
        <v>47517</v>
      </c>
      <c r="D373" s="45">
        <v>47693</v>
      </c>
      <c r="E373" s="45">
        <v>47821</v>
      </c>
      <c r="F373" s="45">
        <v>48016</v>
      </c>
      <c r="G373" s="45">
        <v>48138</v>
      </c>
      <c r="H373" s="45">
        <v>49138</v>
      </c>
      <c r="I373" s="45">
        <v>50104</v>
      </c>
      <c r="J373" s="45">
        <v>51104</v>
      </c>
      <c r="K373" s="45">
        <v>52069</v>
      </c>
      <c r="L373" s="45">
        <v>53071</v>
      </c>
      <c r="M373" s="45">
        <v>54035</v>
      </c>
      <c r="N373" s="45">
        <v>55036</v>
      </c>
      <c r="O373" s="45">
        <v>56001</v>
      </c>
      <c r="P373" s="45">
        <v>57002</v>
      </c>
      <c r="Q373" s="45">
        <v>57967</v>
      </c>
      <c r="R373" s="45">
        <v>58967</v>
      </c>
      <c r="S373" s="45">
        <v>59932</v>
      </c>
      <c r="T373" s="45">
        <v>61131</v>
      </c>
      <c r="U373" s="45">
        <v>62354</v>
      </c>
      <c r="V373" s="45">
        <v>62978</v>
      </c>
      <c r="W373" s="45">
        <v>63608</v>
      </c>
      <c r="X373" s="45">
        <v>64244</v>
      </c>
      <c r="Y373" s="45">
        <v>64886</v>
      </c>
      <c r="Z373" s="45">
        <v>65535</v>
      </c>
      <c r="AA373" s="45">
        <v>66190</v>
      </c>
      <c r="AB373" s="45">
        <v>66852</v>
      </c>
      <c r="AC373" s="45">
        <v>67521</v>
      </c>
      <c r="AD373" s="45">
        <v>68196</v>
      </c>
      <c r="AE373" s="45">
        <v>68878</v>
      </c>
      <c r="AF373" s="45">
        <v>69567</v>
      </c>
      <c r="AG373" s="45">
        <v>70263</v>
      </c>
      <c r="AH373" s="45">
        <v>70966</v>
      </c>
      <c r="AI373" s="45">
        <v>71676</v>
      </c>
      <c r="AJ373" s="45">
        <v>72393</v>
      </c>
    </row>
    <row r="374" spans="1:36" s="3" customFormat="1">
      <c r="A374" s="15" t="s">
        <v>66</v>
      </c>
      <c r="B374" s="45">
        <v>45440</v>
      </c>
      <c r="C374" s="45">
        <v>45574</v>
      </c>
      <c r="D374" s="45">
        <v>45794</v>
      </c>
      <c r="E374" s="45">
        <v>45962</v>
      </c>
      <c r="F374" s="45">
        <v>46194</v>
      </c>
      <c r="G374" s="45">
        <v>46351</v>
      </c>
      <c r="H374" s="45">
        <v>47351</v>
      </c>
      <c r="I374" s="45">
        <v>48317</v>
      </c>
      <c r="J374" s="45">
        <v>49317</v>
      </c>
      <c r="K374" s="45">
        <v>50282</v>
      </c>
      <c r="L374" s="45">
        <v>51283</v>
      </c>
      <c r="M374" s="45">
        <v>52247</v>
      </c>
      <c r="N374" s="45">
        <v>53249</v>
      </c>
      <c r="O374" s="45">
        <v>54214</v>
      </c>
      <c r="P374" s="45">
        <v>55215</v>
      </c>
      <c r="Q374" s="45">
        <v>56180</v>
      </c>
      <c r="R374" s="45">
        <v>57181</v>
      </c>
      <c r="S374" s="45">
        <v>58146</v>
      </c>
      <c r="T374" s="45">
        <v>59309</v>
      </c>
      <c r="U374" s="45">
        <v>60495</v>
      </c>
      <c r="V374" s="45">
        <v>61100</v>
      </c>
      <c r="W374" s="45">
        <v>61711</v>
      </c>
      <c r="X374" s="45">
        <v>62328</v>
      </c>
      <c r="Y374" s="45">
        <v>62951</v>
      </c>
      <c r="Z374" s="45">
        <v>63581</v>
      </c>
      <c r="AA374" s="45">
        <v>64217</v>
      </c>
      <c r="AB374" s="45">
        <v>64859</v>
      </c>
      <c r="AC374" s="45">
        <v>65508</v>
      </c>
      <c r="AD374" s="45">
        <v>66163</v>
      </c>
      <c r="AE374" s="45">
        <v>66825</v>
      </c>
      <c r="AF374" s="45">
        <v>67493</v>
      </c>
      <c r="AG374" s="45">
        <v>68168</v>
      </c>
      <c r="AH374" s="45">
        <v>68850</v>
      </c>
      <c r="AI374" s="45">
        <v>69539</v>
      </c>
      <c r="AJ374" s="45">
        <v>70234</v>
      </c>
    </row>
    <row r="375" spans="1:36" s="23" customFormat="1" ht="18" thickBot="1">
      <c r="A375" s="25"/>
      <c r="B375" s="24" t="s">
        <v>53</v>
      </c>
      <c r="C375" s="24" t="s">
        <v>87</v>
      </c>
    </row>
    <row r="376" spans="1:36" s="3" customFormat="1" ht="13.5" thickTop="1">
      <c r="A376" s="15" t="s">
        <v>62</v>
      </c>
      <c r="B376" s="72">
        <v>59086</v>
      </c>
      <c r="C376" s="72">
        <v>59670</v>
      </c>
      <c r="D376" s="72">
        <v>60044</v>
      </c>
      <c r="E376" s="72">
        <v>60397</v>
      </c>
      <c r="F376" s="72">
        <v>60783</v>
      </c>
      <c r="G376" s="72">
        <v>61113</v>
      </c>
      <c r="H376" s="72">
        <v>62541</v>
      </c>
      <c r="I376" s="72">
        <v>63972</v>
      </c>
      <c r="J376" s="72">
        <v>65401</v>
      </c>
      <c r="K376" s="72">
        <v>66831</v>
      </c>
      <c r="L376" s="72">
        <v>68261</v>
      </c>
      <c r="M376" s="72">
        <v>69690</v>
      </c>
      <c r="N376" s="72">
        <v>71120</v>
      </c>
      <c r="O376" s="72">
        <v>72550</v>
      </c>
      <c r="P376" s="72">
        <v>73979</v>
      </c>
      <c r="Q376" s="72">
        <v>75410</v>
      </c>
      <c r="R376" s="72">
        <v>76839</v>
      </c>
      <c r="S376" s="72">
        <v>78269</v>
      </c>
      <c r="T376" s="72">
        <v>79834</v>
      </c>
      <c r="U376" s="72">
        <v>81431</v>
      </c>
      <c r="V376" s="72">
        <v>82245</v>
      </c>
      <c r="W376" s="72">
        <v>83067</v>
      </c>
      <c r="X376" s="72">
        <v>83898</v>
      </c>
      <c r="Y376" s="72">
        <v>84737</v>
      </c>
      <c r="Z376" s="72">
        <v>85584</v>
      </c>
      <c r="AA376" s="72">
        <v>86440</v>
      </c>
      <c r="AB376" s="72">
        <v>87304</v>
      </c>
      <c r="AC376" s="72">
        <v>88177</v>
      </c>
      <c r="AD376" s="72">
        <v>89059</v>
      </c>
      <c r="AE376" s="72">
        <v>89950</v>
      </c>
      <c r="AF376" s="72">
        <v>90850</v>
      </c>
      <c r="AG376" s="4"/>
    </row>
    <row r="377" spans="1:36" s="3" customFormat="1">
      <c r="A377" s="15" t="s">
        <v>63</v>
      </c>
      <c r="B377" s="72">
        <v>55131</v>
      </c>
      <c r="C377" s="72">
        <v>55399</v>
      </c>
      <c r="D377" s="72">
        <v>55483</v>
      </c>
      <c r="E377" s="72">
        <v>55561</v>
      </c>
      <c r="F377" s="72">
        <v>55676</v>
      </c>
      <c r="G377" s="72">
        <v>55751</v>
      </c>
      <c r="H377" s="72">
        <v>56824</v>
      </c>
      <c r="I377" s="72">
        <v>57895</v>
      </c>
      <c r="J377" s="72">
        <v>58967</v>
      </c>
      <c r="K377" s="72">
        <v>60040</v>
      </c>
      <c r="L377" s="72">
        <v>61113</v>
      </c>
      <c r="M377" s="72">
        <v>62184</v>
      </c>
      <c r="N377" s="72">
        <v>63257</v>
      </c>
      <c r="O377" s="72">
        <v>64329</v>
      </c>
      <c r="P377" s="72">
        <v>65401</v>
      </c>
      <c r="Q377" s="72">
        <v>66474</v>
      </c>
      <c r="R377" s="72">
        <v>67546</v>
      </c>
      <c r="S377" s="72">
        <v>68617</v>
      </c>
      <c r="T377" s="72">
        <v>69989</v>
      </c>
      <c r="U377" s="72">
        <v>71389</v>
      </c>
      <c r="V377" s="72">
        <v>72103</v>
      </c>
      <c r="W377" s="72">
        <v>72824</v>
      </c>
      <c r="X377" s="72">
        <v>73552</v>
      </c>
      <c r="Y377" s="72">
        <v>74288</v>
      </c>
      <c r="Z377" s="72">
        <v>75031</v>
      </c>
      <c r="AA377" s="72">
        <v>75781</v>
      </c>
      <c r="AB377" s="72">
        <v>76539</v>
      </c>
      <c r="AC377" s="72">
        <v>77304</v>
      </c>
      <c r="AD377" s="72">
        <v>78077</v>
      </c>
      <c r="AE377" s="72">
        <v>78858</v>
      </c>
      <c r="AF377" s="72">
        <v>79647</v>
      </c>
      <c r="AG377" s="4"/>
    </row>
    <row r="378" spans="1:36" s="3" customFormat="1">
      <c r="A378" s="15" t="s">
        <v>64</v>
      </c>
      <c r="B378" s="72">
        <v>51176</v>
      </c>
      <c r="C378" s="72">
        <v>51516</v>
      </c>
      <c r="D378" s="72">
        <v>51683</v>
      </c>
      <c r="E378" s="72">
        <v>51840</v>
      </c>
      <c r="F378" s="72">
        <v>52029</v>
      </c>
      <c r="G378" s="72">
        <v>52177</v>
      </c>
      <c r="H378" s="72">
        <v>53249</v>
      </c>
      <c r="I378" s="72">
        <v>54321</v>
      </c>
      <c r="J378" s="72">
        <v>55393</v>
      </c>
      <c r="K378" s="72">
        <v>56465</v>
      </c>
      <c r="L378" s="72">
        <v>57539</v>
      </c>
      <c r="M378" s="72">
        <v>58610</v>
      </c>
      <c r="N378" s="72">
        <v>59683</v>
      </c>
      <c r="O378" s="72">
        <v>60755</v>
      </c>
      <c r="P378" s="72">
        <v>61827</v>
      </c>
      <c r="Q378" s="72">
        <v>62900</v>
      </c>
      <c r="R378" s="72">
        <v>63972</v>
      </c>
      <c r="S378" s="72">
        <v>65043</v>
      </c>
      <c r="T378" s="72">
        <v>66344</v>
      </c>
      <c r="U378" s="72">
        <v>67671</v>
      </c>
      <c r="V378" s="72">
        <v>68348</v>
      </c>
      <c r="W378" s="72">
        <v>69031</v>
      </c>
      <c r="X378" s="72">
        <v>69721</v>
      </c>
      <c r="Y378" s="72">
        <v>70418</v>
      </c>
      <c r="Z378" s="72">
        <v>71122</v>
      </c>
      <c r="AA378" s="72">
        <v>71833</v>
      </c>
      <c r="AB378" s="72">
        <v>72551</v>
      </c>
      <c r="AC378" s="72">
        <v>73277</v>
      </c>
      <c r="AD378" s="72">
        <v>74010</v>
      </c>
      <c r="AE378" s="72">
        <v>74750</v>
      </c>
      <c r="AF378" s="72">
        <v>75498</v>
      </c>
      <c r="AG378" s="4"/>
    </row>
    <row r="379" spans="1:36" s="3" customFormat="1">
      <c r="A379" s="15" t="s">
        <v>65</v>
      </c>
      <c r="B379" s="72">
        <v>47221</v>
      </c>
      <c r="C379" s="72">
        <v>47517</v>
      </c>
      <c r="D379" s="72">
        <v>47693</v>
      </c>
      <c r="E379" s="72">
        <v>47821</v>
      </c>
      <c r="F379" s="72">
        <v>48016</v>
      </c>
      <c r="G379" s="72">
        <v>48138</v>
      </c>
      <c r="H379" s="72">
        <v>49138</v>
      </c>
      <c r="I379" s="72">
        <v>50104</v>
      </c>
      <c r="J379" s="72">
        <v>51104</v>
      </c>
      <c r="K379" s="72">
        <v>52069</v>
      </c>
      <c r="L379" s="72">
        <v>53071</v>
      </c>
      <c r="M379" s="72">
        <v>54035</v>
      </c>
      <c r="N379" s="72">
        <v>55036</v>
      </c>
      <c r="O379" s="72">
        <v>56001</v>
      </c>
      <c r="P379" s="72">
        <v>57002</v>
      </c>
      <c r="Q379" s="72">
        <v>57967</v>
      </c>
      <c r="R379" s="72">
        <v>58967</v>
      </c>
      <c r="S379" s="72">
        <v>59932</v>
      </c>
      <c r="T379" s="72">
        <v>61131</v>
      </c>
      <c r="U379" s="72">
        <v>62354</v>
      </c>
      <c r="V379" s="72">
        <v>62978</v>
      </c>
      <c r="W379" s="72">
        <v>63608</v>
      </c>
      <c r="X379" s="72">
        <v>64244</v>
      </c>
      <c r="Y379" s="72">
        <v>64886</v>
      </c>
      <c r="Z379" s="72">
        <v>65535</v>
      </c>
      <c r="AA379" s="72">
        <v>66190</v>
      </c>
      <c r="AB379" s="72">
        <v>66852</v>
      </c>
      <c r="AC379" s="72">
        <v>67521</v>
      </c>
      <c r="AD379" s="72">
        <v>68196</v>
      </c>
      <c r="AE379" s="72">
        <v>68878</v>
      </c>
      <c r="AF379" s="72">
        <v>69567</v>
      </c>
      <c r="AG379" s="4"/>
    </row>
    <row r="380" spans="1:36" s="3" customFormat="1">
      <c r="A380" s="15" t="s">
        <v>66</v>
      </c>
      <c r="B380" s="72">
        <v>45440</v>
      </c>
      <c r="C380" s="72">
        <v>45574</v>
      </c>
      <c r="D380" s="72">
        <v>45794</v>
      </c>
      <c r="E380" s="72">
        <v>45962</v>
      </c>
      <c r="F380" s="72">
        <v>46194</v>
      </c>
      <c r="G380" s="72">
        <v>46351</v>
      </c>
      <c r="H380" s="72">
        <v>47351</v>
      </c>
      <c r="I380" s="72">
        <v>48317</v>
      </c>
      <c r="J380" s="72">
        <v>49317</v>
      </c>
      <c r="K380" s="72">
        <v>50282</v>
      </c>
      <c r="L380" s="72">
        <v>51283</v>
      </c>
      <c r="M380" s="72">
        <v>52247</v>
      </c>
      <c r="N380" s="72">
        <v>53249</v>
      </c>
      <c r="O380" s="72">
        <v>54214</v>
      </c>
      <c r="P380" s="72">
        <v>55215</v>
      </c>
      <c r="Q380" s="72">
        <v>56180</v>
      </c>
      <c r="R380" s="72">
        <v>57181</v>
      </c>
      <c r="S380" s="72">
        <v>58146</v>
      </c>
      <c r="T380" s="72">
        <v>59309</v>
      </c>
      <c r="U380" s="72">
        <v>60495</v>
      </c>
      <c r="V380" s="72">
        <v>61100</v>
      </c>
      <c r="W380" s="72">
        <v>61711</v>
      </c>
      <c r="X380" s="72">
        <v>62328</v>
      </c>
      <c r="Y380" s="72">
        <v>62951</v>
      </c>
      <c r="Z380" s="72">
        <v>63581</v>
      </c>
      <c r="AA380" s="72">
        <v>64217</v>
      </c>
      <c r="AB380" s="72">
        <v>64859</v>
      </c>
      <c r="AC380" s="72">
        <v>65508</v>
      </c>
      <c r="AD380" s="72">
        <v>66163</v>
      </c>
      <c r="AE380" s="72">
        <v>66825</v>
      </c>
      <c r="AF380" s="72">
        <v>67493</v>
      </c>
      <c r="AG380" s="4"/>
    </row>
    <row r="381" spans="1:36" s="23" customFormat="1" ht="18" thickBot="1">
      <c r="A381" s="25"/>
      <c r="B381" s="34" t="s">
        <v>54</v>
      </c>
      <c r="C381" s="34" t="s">
        <v>88</v>
      </c>
      <c r="D381" s="27"/>
      <c r="E381" s="27"/>
      <c r="F381" s="27"/>
      <c r="G381" s="27"/>
      <c r="H381" s="27"/>
      <c r="I381" s="27"/>
      <c r="J381" s="27"/>
      <c r="K381" s="27"/>
      <c r="L381" s="27"/>
      <c r="M381" s="27"/>
      <c r="N381" s="27"/>
      <c r="O381" s="27"/>
      <c r="P381" s="27"/>
      <c r="Q381" s="27"/>
      <c r="R381" s="27"/>
      <c r="S381" s="27"/>
      <c r="T381" s="27"/>
      <c r="U381" s="27"/>
      <c r="V381" s="27"/>
      <c r="W381" s="27"/>
      <c r="X381" s="27"/>
      <c r="Y381" s="27"/>
      <c r="Z381" s="27"/>
      <c r="AA381" s="27"/>
      <c r="AB381" s="27"/>
      <c r="AC381" s="27"/>
      <c r="AD381" s="27"/>
      <c r="AE381" s="27"/>
      <c r="AF381" s="27"/>
    </row>
    <row r="382" spans="1:36" s="3" customFormat="1" ht="13.5" thickTop="1">
      <c r="A382" s="15" t="s">
        <v>62</v>
      </c>
      <c r="B382" s="73">
        <v>59086</v>
      </c>
      <c r="C382" s="73">
        <v>59670</v>
      </c>
      <c r="D382" s="73">
        <v>60044</v>
      </c>
      <c r="E382" s="73">
        <v>60397</v>
      </c>
      <c r="F382" s="73">
        <v>60783</v>
      </c>
      <c r="G382" s="73">
        <v>61113</v>
      </c>
      <c r="H382" s="73">
        <v>62541</v>
      </c>
      <c r="I382" s="73">
        <v>63972</v>
      </c>
      <c r="J382" s="73">
        <v>65401</v>
      </c>
      <c r="K382" s="73">
        <v>66831</v>
      </c>
      <c r="L382" s="73">
        <v>68261</v>
      </c>
      <c r="M382" s="73">
        <v>69690</v>
      </c>
      <c r="N382" s="73">
        <v>71120</v>
      </c>
      <c r="O382" s="73">
        <v>72550</v>
      </c>
      <c r="P382" s="73">
        <v>73979</v>
      </c>
      <c r="Q382" s="73">
        <v>75410</v>
      </c>
      <c r="R382" s="73">
        <v>76839</v>
      </c>
      <c r="S382" s="73">
        <v>78269</v>
      </c>
      <c r="T382" s="73">
        <v>79834</v>
      </c>
      <c r="U382" s="73">
        <v>81431</v>
      </c>
      <c r="V382" s="73">
        <v>82245</v>
      </c>
      <c r="W382" s="73">
        <v>83067</v>
      </c>
      <c r="X382" s="73">
        <v>83898</v>
      </c>
      <c r="Y382" s="73">
        <v>84737</v>
      </c>
      <c r="Z382" s="73">
        <v>85584</v>
      </c>
      <c r="AA382" s="73">
        <v>86440</v>
      </c>
      <c r="AB382" s="73">
        <v>87304</v>
      </c>
      <c r="AC382" s="73">
        <v>88177</v>
      </c>
      <c r="AD382" s="73">
        <v>89059</v>
      </c>
      <c r="AE382" s="73">
        <v>89950</v>
      </c>
      <c r="AF382" s="73">
        <v>90850</v>
      </c>
      <c r="AG382" s="73">
        <v>91759</v>
      </c>
      <c r="AH382" s="73">
        <v>92677</v>
      </c>
      <c r="AI382" s="73">
        <v>93604</v>
      </c>
      <c r="AJ382" s="73">
        <v>94540</v>
      </c>
    </row>
    <row r="383" spans="1:36" s="3" customFormat="1">
      <c r="A383" s="15" t="s">
        <v>63</v>
      </c>
      <c r="B383" s="73">
        <v>55131</v>
      </c>
      <c r="C383" s="73">
        <v>55399</v>
      </c>
      <c r="D383" s="73">
        <v>55483</v>
      </c>
      <c r="E383" s="73">
        <v>55561</v>
      </c>
      <c r="F383" s="73">
        <v>55676</v>
      </c>
      <c r="G383" s="73">
        <v>55751</v>
      </c>
      <c r="H383" s="73">
        <v>56824</v>
      </c>
      <c r="I383" s="73">
        <v>57895</v>
      </c>
      <c r="J383" s="73">
        <v>58967</v>
      </c>
      <c r="K383" s="73">
        <v>60040</v>
      </c>
      <c r="L383" s="73">
        <v>61113</v>
      </c>
      <c r="M383" s="73">
        <v>62184</v>
      </c>
      <c r="N383" s="73">
        <v>63257</v>
      </c>
      <c r="O383" s="73">
        <v>64329</v>
      </c>
      <c r="P383" s="73">
        <v>65401</v>
      </c>
      <c r="Q383" s="73">
        <v>66474</v>
      </c>
      <c r="R383" s="73">
        <v>67546</v>
      </c>
      <c r="S383" s="73">
        <v>68617</v>
      </c>
      <c r="T383" s="73">
        <v>69989</v>
      </c>
      <c r="U383" s="73">
        <v>71389</v>
      </c>
      <c r="V383" s="73">
        <v>72103</v>
      </c>
      <c r="W383" s="73">
        <v>72824</v>
      </c>
      <c r="X383" s="73">
        <v>73552</v>
      </c>
      <c r="Y383" s="73">
        <v>74288</v>
      </c>
      <c r="Z383" s="73">
        <v>75031</v>
      </c>
      <c r="AA383" s="73">
        <v>75781</v>
      </c>
      <c r="AB383" s="73">
        <v>76539</v>
      </c>
      <c r="AC383" s="73">
        <v>77304</v>
      </c>
      <c r="AD383" s="73">
        <v>78077</v>
      </c>
      <c r="AE383" s="73">
        <v>78858</v>
      </c>
      <c r="AF383" s="73">
        <v>79647</v>
      </c>
      <c r="AG383" s="73">
        <v>80443</v>
      </c>
      <c r="AH383" s="73">
        <v>81247</v>
      </c>
      <c r="AI383" s="73">
        <v>82059</v>
      </c>
      <c r="AJ383" s="73">
        <v>82880</v>
      </c>
    </row>
    <row r="384" spans="1:36" s="3" customFormat="1">
      <c r="A384" s="15" t="s">
        <v>64</v>
      </c>
      <c r="B384" s="73">
        <v>51176</v>
      </c>
      <c r="C384" s="73">
        <v>51516</v>
      </c>
      <c r="D384" s="73">
        <v>51683</v>
      </c>
      <c r="E384" s="73">
        <v>51840</v>
      </c>
      <c r="F384" s="73">
        <v>52029</v>
      </c>
      <c r="G384" s="73">
        <v>52177</v>
      </c>
      <c r="H384" s="73">
        <v>53249</v>
      </c>
      <c r="I384" s="73">
        <v>54321</v>
      </c>
      <c r="J384" s="73">
        <v>55393</v>
      </c>
      <c r="K384" s="73">
        <v>56465</v>
      </c>
      <c r="L384" s="73">
        <v>57539</v>
      </c>
      <c r="M384" s="73">
        <v>58610</v>
      </c>
      <c r="N384" s="73">
        <v>59683</v>
      </c>
      <c r="O384" s="73">
        <v>60755</v>
      </c>
      <c r="P384" s="73">
        <v>61827</v>
      </c>
      <c r="Q384" s="73">
        <v>62900</v>
      </c>
      <c r="R384" s="73">
        <v>63972</v>
      </c>
      <c r="S384" s="73">
        <v>65043</v>
      </c>
      <c r="T384" s="73">
        <v>66344</v>
      </c>
      <c r="U384" s="73">
        <v>67671</v>
      </c>
      <c r="V384" s="73">
        <v>68348</v>
      </c>
      <c r="W384" s="73">
        <v>69031</v>
      </c>
      <c r="X384" s="73">
        <v>69721</v>
      </c>
      <c r="Y384" s="73">
        <v>70418</v>
      </c>
      <c r="Z384" s="73">
        <v>71122</v>
      </c>
      <c r="AA384" s="73">
        <v>71833</v>
      </c>
      <c r="AB384" s="73">
        <v>72551</v>
      </c>
      <c r="AC384" s="73">
        <v>73277</v>
      </c>
      <c r="AD384" s="73">
        <v>74010</v>
      </c>
      <c r="AE384" s="73">
        <v>74750</v>
      </c>
      <c r="AF384" s="73">
        <v>75498</v>
      </c>
      <c r="AG384" s="73">
        <v>76253</v>
      </c>
      <c r="AH384" s="73">
        <v>77016</v>
      </c>
      <c r="AI384" s="73">
        <v>77786</v>
      </c>
      <c r="AJ384" s="73">
        <v>78564</v>
      </c>
    </row>
    <row r="385" spans="1:36" s="3" customFormat="1">
      <c r="A385" s="15" t="s">
        <v>135</v>
      </c>
      <c r="B385" s="73">
        <v>47221</v>
      </c>
      <c r="C385" s="73">
        <v>47517</v>
      </c>
      <c r="D385" s="73">
        <v>47693</v>
      </c>
      <c r="E385" s="73">
        <v>47821</v>
      </c>
      <c r="F385" s="73">
        <v>48016</v>
      </c>
      <c r="G385" s="73">
        <v>48138</v>
      </c>
      <c r="H385" s="73">
        <v>49138</v>
      </c>
      <c r="I385" s="73">
        <v>50104</v>
      </c>
      <c r="J385" s="73">
        <v>51104</v>
      </c>
      <c r="K385" s="73">
        <v>52069</v>
      </c>
      <c r="L385" s="73">
        <v>53071</v>
      </c>
      <c r="M385" s="73">
        <v>54035</v>
      </c>
      <c r="N385" s="73">
        <v>55036</v>
      </c>
      <c r="O385" s="73">
        <v>56001</v>
      </c>
      <c r="P385" s="73">
        <v>57002</v>
      </c>
      <c r="Q385" s="73">
        <v>57967</v>
      </c>
      <c r="R385" s="73">
        <v>58967</v>
      </c>
      <c r="S385" s="73">
        <v>59932</v>
      </c>
      <c r="T385" s="73">
        <v>61131</v>
      </c>
      <c r="U385" s="73">
        <v>62354</v>
      </c>
      <c r="V385" s="73">
        <v>62978</v>
      </c>
      <c r="W385" s="73">
        <v>63608</v>
      </c>
      <c r="X385" s="73">
        <v>64244</v>
      </c>
      <c r="Y385" s="73">
        <v>64886</v>
      </c>
      <c r="Z385" s="73">
        <v>65535</v>
      </c>
      <c r="AA385" s="73">
        <v>66190</v>
      </c>
      <c r="AB385" s="73">
        <v>66852</v>
      </c>
      <c r="AC385" s="73">
        <v>67521</v>
      </c>
      <c r="AD385" s="73">
        <v>68196</v>
      </c>
      <c r="AE385" s="73">
        <v>68878</v>
      </c>
      <c r="AF385" s="73">
        <v>69567</v>
      </c>
      <c r="AG385" s="73">
        <v>70263</v>
      </c>
      <c r="AH385" s="73">
        <v>70966</v>
      </c>
      <c r="AI385" s="73">
        <v>71676</v>
      </c>
      <c r="AJ385" s="73">
        <v>72393</v>
      </c>
    </row>
    <row r="386" spans="1:36" s="3" customFormat="1">
      <c r="A386" s="15" t="s">
        <v>66</v>
      </c>
      <c r="B386" s="73">
        <v>45440</v>
      </c>
      <c r="C386" s="73">
        <v>45574</v>
      </c>
      <c r="D386" s="73">
        <v>45794</v>
      </c>
      <c r="E386" s="73">
        <v>45962</v>
      </c>
      <c r="F386" s="73">
        <v>46194</v>
      </c>
      <c r="G386" s="73">
        <v>46351</v>
      </c>
      <c r="H386" s="73">
        <v>47351</v>
      </c>
      <c r="I386" s="73">
        <v>48317</v>
      </c>
      <c r="J386" s="73">
        <v>49317</v>
      </c>
      <c r="K386" s="73">
        <v>50282</v>
      </c>
      <c r="L386" s="73">
        <v>51283</v>
      </c>
      <c r="M386" s="73">
        <v>52247</v>
      </c>
      <c r="N386" s="73">
        <v>53249</v>
      </c>
      <c r="O386" s="73">
        <v>54214</v>
      </c>
      <c r="P386" s="73">
        <v>55215</v>
      </c>
      <c r="Q386" s="73">
        <v>56180</v>
      </c>
      <c r="R386" s="73">
        <v>57181</v>
      </c>
      <c r="S386" s="73">
        <v>58146</v>
      </c>
      <c r="T386" s="73">
        <v>59309</v>
      </c>
      <c r="U386" s="73">
        <v>60495</v>
      </c>
      <c r="V386" s="73">
        <v>61100</v>
      </c>
      <c r="W386" s="73">
        <v>61711</v>
      </c>
      <c r="X386" s="73">
        <v>62328</v>
      </c>
      <c r="Y386" s="73">
        <v>62951</v>
      </c>
      <c r="Z386" s="73">
        <v>63581</v>
      </c>
      <c r="AA386" s="73">
        <v>64217</v>
      </c>
      <c r="AB386" s="73">
        <v>64859</v>
      </c>
      <c r="AC386" s="73">
        <v>65508</v>
      </c>
      <c r="AD386" s="73">
        <v>66163</v>
      </c>
      <c r="AE386" s="73">
        <v>66825</v>
      </c>
      <c r="AF386" s="73">
        <v>67493</v>
      </c>
      <c r="AG386" s="73">
        <v>68168</v>
      </c>
      <c r="AH386" s="73">
        <v>68850</v>
      </c>
      <c r="AI386" s="73">
        <v>69539</v>
      </c>
      <c r="AJ386" s="73">
        <v>70234</v>
      </c>
    </row>
    <row r="387" spans="1:36" s="23" customFormat="1" ht="18" thickBot="1">
      <c r="A387" s="25"/>
      <c r="B387" s="24" t="s">
        <v>55</v>
      </c>
      <c r="C387" s="24" t="s">
        <v>85</v>
      </c>
      <c r="Q387" s="25"/>
    </row>
    <row r="388" spans="1:36" s="3" customFormat="1" ht="13.5" thickTop="1">
      <c r="A388" s="15" t="s">
        <v>62</v>
      </c>
      <c r="B388" s="64">
        <v>59086</v>
      </c>
      <c r="C388" s="64">
        <v>59670</v>
      </c>
      <c r="D388" s="64">
        <v>60044</v>
      </c>
      <c r="E388" s="64">
        <v>60397</v>
      </c>
      <c r="F388" s="64">
        <v>60783</v>
      </c>
      <c r="G388" s="64">
        <v>61113</v>
      </c>
      <c r="H388" s="64">
        <v>62541</v>
      </c>
      <c r="I388" s="64">
        <v>63972</v>
      </c>
      <c r="J388" s="64">
        <v>65401</v>
      </c>
      <c r="K388" s="64">
        <v>66831</v>
      </c>
      <c r="L388" s="64">
        <v>68261</v>
      </c>
      <c r="M388" s="64">
        <v>69690</v>
      </c>
      <c r="N388" s="64">
        <v>71120</v>
      </c>
      <c r="O388" s="64">
        <v>72550</v>
      </c>
      <c r="P388" s="64">
        <v>73979</v>
      </c>
      <c r="Q388" s="64">
        <v>75410</v>
      </c>
      <c r="R388" s="64">
        <v>76839</v>
      </c>
      <c r="S388" s="64">
        <v>78269</v>
      </c>
      <c r="T388" s="64">
        <v>79834</v>
      </c>
      <c r="U388" s="64">
        <v>81431</v>
      </c>
      <c r="V388" s="64">
        <v>82245</v>
      </c>
      <c r="W388" s="64">
        <v>83067</v>
      </c>
      <c r="X388" s="64">
        <v>83898</v>
      </c>
      <c r="Y388" s="64">
        <v>84737</v>
      </c>
      <c r="Z388" s="64">
        <v>85584</v>
      </c>
      <c r="AA388" s="64">
        <v>86440</v>
      </c>
      <c r="AB388" s="64">
        <v>87304</v>
      </c>
      <c r="AC388" s="64">
        <v>88177</v>
      </c>
      <c r="AD388" s="64">
        <v>89059</v>
      </c>
      <c r="AE388" s="64">
        <v>89950</v>
      </c>
      <c r="AF388" s="64">
        <v>90850</v>
      </c>
      <c r="AG388" s="64">
        <v>91759</v>
      </c>
      <c r="AH388" s="64">
        <v>92677</v>
      </c>
      <c r="AI388" s="64">
        <v>93604</v>
      </c>
      <c r="AJ388" s="64">
        <v>94540</v>
      </c>
    </row>
    <row r="389" spans="1:36" s="3" customFormat="1">
      <c r="A389" s="15" t="s">
        <v>63</v>
      </c>
      <c r="B389" s="64">
        <v>55131</v>
      </c>
      <c r="C389" s="64">
        <v>55399</v>
      </c>
      <c r="D389" s="64">
        <v>55483</v>
      </c>
      <c r="E389" s="64">
        <v>55561</v>
      </c>
      <c r="F389" s="64">
        <v>55676</v>
      </c>
      <c r="G389" s="64">
        <v>55751</v>
      </c>
      <c r="H389" s="64">
        <v>56824</v>
      </c>
      <c r="I389" s="64">
        <v>57895</v>
      </c>
      <c r="J389" s="64">
        <v>58967</v>
      </c>
      <c r="K389" s="64">
        <v>60040</v>
      </c>
      <c r="L389" s="64">
        <v>61113</v>
      </c>
      <c r="M389" s="64">
        <v>62184</v>
      </c>
      <c r="N389" s="64">
        <v>63257</v>
      </c>
      <c r="O389" s="64">
        <v>64329</v>
      </c>
      <c r="P389" s="64">
        <v>65401</v>
      </c>
      <c r="Q389" s="64">
        <v>66474</v>
      </c>
      <c r="R389" s="64">
        <v>67546</v>
      </c>
      <c r="S389" s="64">
        <v>68617</v>
      </c>
      <c r="T389" s="64">
        <v>69989</v>
      </c>
      <c r="U389" s="64">
        <v>71389</v>
      </c>
      <c r="V389" s="64">
        <v>72103</v>
      </c>
      <c r="W389" s="64">
        <v>72824</v>
      </c>
      <c r="X389" s="64">
        <v>73552</v>
      </c>
      <c r="Y389" s="64">
        <v>74288</v>
      </c>
      <c r="Z389" s="64">
        <v>75031</v>
      </c>
      <c r="AA389" s="64">
        <v>75781</v>
      </c>
      <c r="AB389" s="64">
        <v>76539</v>
      </c>
      <c r="AC389" s="64">
        <v>77304</v>
      </c>
      <c r="AD389" s="64">
        <v>78077</v>
      </c>
      <c r="AE389" s="64">
        <v>78858</v>
      </c>
      <c r="AF389" s="64">
        <v>79647</v>
      </c>
      <c r="AG389" s="64">
        <v>80443</v>
      </c>
      <c r="AH389" s="64">
        <v>81247</v>
      </c>
      <c r="AI389" s="64">
        <v>82059</v>
      </c>
      <c r="AJ389" s="64">
        <v>82880</v>
      </c>
    </row>
    <row r="390" spans="1:36" s="3" customFormat="1">
      <c r="A390" s="15" t="s">
        <v>64</v>
      </c>
      <c r="B390" s="64">
        <v>51176</v>
      </c>
      <c r="C390" s="64">
        <v>51516</v>
      </c>
      <c r="D390" s="64">
        <v>51683</v>
      </c>
      <c r="E390" s="64">
        <v>51840</v>
      </c>
      <c r="F390" s="64">
        <v>52029</v>
      </c>
      <c r="G390" s="64">
        <v>52177</v>
      </c>
      <c r="H390" s="64">
        <v>53249</v>
      </c>
      <c r="I390" s="64">
        <v>54321</v>
      </c>
      <c r="J390" s="64">
        <v>55393</v>
      </c>
      <c r="K390" s="64">
        <v>56465</v>
      </c>
      <c r="L390" s="64">
        <v>57539</v>
      </c>
      <c r="M390" s="64">
        <v>58610</v>
      </c>
      <c r="N390" s="64">
        <v>59683</v>
      </c>
      <c r="O390" s="64">
        <v>60755</v>
      </c>
      <c r="P390" s="64">
        <v>61827</v>
      </c>
      <c r="Q390" s="64">
        <v>62900</v>
      </c>
      <c r="R390" s="64">
        <v>63972</v>
      </c>
      <c r="S390" s="64">
        <v>65043</v>
      </c>
      <c r="T390" s="64">
        <v>66344</v>
      </c>
      <c r="U390" s="64">
        <v>67671</v>
      </c>
      <c r="V390" s="64">
        <v>68348</v>
      </c>
      <c r="W390" s="64">
        <v>69031</v>
      </c>
      <c r="X390" s="64">
        <v>69721</v>
      </c>
      <c r="Y390" s="64">
        <v>70418</v>
      </c>
      <c r="Z390" s="64">
        <v>71122</v>
      </c>
      <c r="AA390" s="64">
        <v>71833</v>
      </c>
      <c r="AB390" s="64">
        <v>72551</v>
      </c>
      <c r="AC390" s="64">
        <v>73277</v>
      </c>
      <c r="AD390" s="64">
        <v>74010</v>
      </c>
      <c r="AE390" s="64">
        <v>74750</v>
      </c>
      <c r="AF390" s="64">
        <v>75498</v>
      </c>
      <c r="AG390" s="64">
        <v>76253</v>
      </c>
      <c r="AH390" s="64">
        <v>77016</v>
      </c>
      <c r="AI390" s="64">
        <v>77786</v>
      </c>
      <c r="AJ390" s="64">
        <v>78564</v>
      </c>
    </row>
    <row r="391" spans="1:36" s="3" customFormat="1">
      <c r="A391" s="15" t="s">
        <v>135</v>
      </c>
      <c r="B391" s="64">
        <v>47221</v>
      </c>
      <c r="C391" s="64">
        <v>47517</v>
      </c>
      <c r="D391" s="64">
        <v>47693</v>
      </c>
      <c r="E391" s="64">
        <v>47821</v>
      </c>
      <c r="F391" s="64">
        <v>48016</v>
      </c>
      <c r="G391" s="64">
        <v>48138</v>
      </c>
      <c r="H391" s="64">
        <v>49138</v>
      </c>
      <c r="I391" s="64">
        <v>50104</v>
      </c>
      <c r="J391" s="64">
        <v>51104</v>
      </c>
      <c r="K391" s="64">
        <v>52069</v>
      </c>
      <c r="L391" s="64">
        <v>53071</v>
      </c>
      <c r="M391" s="64">
        <v>54035</v>
      </c>
      <c r="N391" s="64">
        <v>55036</v>
      </c>
      <c r="O391" s="64">
        <v>56001</v>
      </c>
      <c r="P391" s="64">
        <v>57002</v>
      </c>
      <c r="Q391" s="64">
        <v>57967</v>
      </c>
      <c r="R391" s="64">
        <v>58967</v>
      </c>
      <c r="S391" s="64">
        <v>59932</v>
      </c>
      <c r="T391" s="64">
        <v>61131</v>
      </c>
      <c r="U391" s="64">
        <v>62354</v>
      </c>
      <c r="V391" s="64">
        <v>62978</v>
      </c>
      <c r="W391" s="64">
        <v>63608</v>
      </c>
      <c r="X391" s="64">
        <v>64244</v>
      </c>
      <c r="Y391" s="64">
        <v>64886</v>
      </c>
      <c r="Z391" s="64">
        <v>65535</v>
      </c>
      <c r="AA391" s="64">
        <v>66190</v>
      </c>
      <c r="AB391" s="64">
        <v>66852</v>
      </c>
      <c r="AC391" s="64">
        <v>67521</v>
      </c>
      <c r="AD391" s="64">
        <v>68196</v>
      </c>
      <c r="AE391" s="64">
        <v>68878</v>
      </c>
      <c r="AF391" s="64">
        <v>69567</v>
      </c>
      <c r="AG391" s="64">
        <v>70263</v>
      </c>
      <c r="AH391" s="64">
        <v>70966</v>
      </c>
      <c r="AI391" s="64">
        <v>71676</v>
      </c>
      <c r="AJ391" s="64">
        <v>72393</v>
      </c>
    </row>
    <row r="392" spans="1:36" s="3" customFormat="1">
      <c r="A392" s="15" t="s">
        <v>66</v>
      </c>
      <c r="B392" s="64">
        <v>45440</v>
      </c>
      <c r="C392" s="64">
        <v>45574</v>
      </c>
      <c r="D392" s="64">
        <v>45794</v>
      </c>
      <c r="E392" s="64">
        <v>45962</v>
      </c>
      <c r="F392" s="64">
        <v>46194</v>
      </c>
      <c r="G392" s="64">
        <v>46351</v>
      </c>
      <c r="H392" s="64">
        <v>47351</v>
      </c>
      <c r="I392" s="64">
        <v>48317</v>
      </c>
      <c r="J392" s="64">
        <v>49317</v>
      </c>
      <c r="K392" s="64">
        <v>50282</v>
      </c>
      <c r="L392" s="64">
        <v>51283</v>
      </c>
      <c r="M392" s="64">
        <v>52247</v>
      </c>
      <c r="N392" s="64">
        <v>53249</v>
      </c>
      <c r="O392" s="64">
        <v>54214</v>
      </c>
      <c r="P392" s="64">
        <v>55215</v>
      </c>
      <c r="Q392" s="64">
        <v>56180</v>
      </c>
      <c r="R392" s="64">
        <v>57181</v>
      </c>
      <c r="S392" s="64">
        <v>58146</v>
      </c>
      <c r="T392" s="64">
        <v>59309</v>
      </c>
      <c r="U392" s="64">
        <v>60495</v>
      </c>
      <c r="V392" s="64">
        <v>61100</v>
      </c>
      <c r="W392" s="64">
        <v>61711</v>
      </c>
      <c r="X392" s="64">
        <v>62328</v>
      </c>
      <c r="Y392" s="64">
        <v>62951</v>
      </c>
      <c r="Z392" s="64">
        <v>63581</v>
      </c>
      <c r="AA392" s="64">
        <v>64217</v>
      </c>
      <c r="AB392" s="64">
        <v>64859</v>
      </c>
      <c r="AC392" s="64">
        <v>65508</v>
      </c>
      <c r="AD392" s="64">
        <v>66163</v>
      </c>
      <c r="AE392" s="64">
        <v>66825</v>
      </c>
      <c r="AF392" s="64">
        <v>67493</v>
      </c>
      <c r="AG392" s="64">
        <v>68168</v>
      </c>
      <c r="AH392" s="64">
        <v>68850</v>
      </c>
      <c r="AI392" s="64">
        <v>69539</v>
      </c>
      <c r="AJ392" s="64">
        <v>70234</v>
      </c>
    </row>
    <row r="393" spans="1:36" s="23" customFormat="1" ht="18" thickBot="1">
      <c r="A393" s="25"/>
      <c r="B393" s="34" t="s">
        <v>56</v>
      </c>
      <c r="C393" s="24" t="s">
        <v>84</v>
      </c>
      <c r="D393" s="27"/>
      <c r="E393" s="27"/>
      <c r="F393" s="27"/>
      <c r="G393" s="27"/>
      <c r="H393" s="27"/>
      <c r="I393" s="27"/>
      <c r="J393" s="27"/>
      <c r="K393" s="27"/>
      <c r="L393" s="27"/>
      <c r="M393" s="27"/>
      <c r="N393" s="27"/>
      <c r="O393" s="27"/>
      <c r="P393" s="27"/>
      <c r="Q393" s="27"/>
      <c r="R393" s="27"/>
      <c r="S393" s="27"/>
      <c r="T393" s="27"/>
      <c r="U393" s="27"/>
      <c r="V393" s="27"/>
      <c r="W393" s="27"/>
      <c r="X393" s="27"/>
      <c r="Y393" s="27"/>
      <c r="Z393" s="27"/>
      <c r="AA393" s="27"/>
      <c r="AB393" s="27"/>
      <c r="AC393" s="27"/>
      <c r="AD393" s="27"/>
      <c r="AE393" s="27"/>
      <c r="AF393" s="27"/>
    </row>
    <row r="394" spans="1:36" s="3" customFormat="1" ht="13.5" thickTop="1">
      <c r="A394" s="15" t="s">
        <v>62</v>
      </c>
      <c r="B394" s="64">
        <v>59086</v>
      </c>
      <c r="C394" s="64">
        <v>59670</v>
      </c>
      <c r="D394" s="64">
        <v>60044</v>
      </c>
      <c r="E394" s="64">
        <v>60397</v>
      </c>
      <c r="F394" s="64">
        <v>60783</v>
      </c>
      <c r="G394" s="64">
        <v>61113</v>
      </c>
      <c r="H394" s="64">
        <v>62541</v>
      </c>
      <c r="I394" s="64">
        <v>63972</v>
      </c>
      <c r="J394" s="64">
        <v>65401</v>
      </c>
      <c r="K394" s="64">
        <v>66831</v>
      </c>
      <c r="L394" s="64">
        <v>68261</v>
      </c>
      <c r="M394" s="64">
        <v>69690</v>
      </c>
      <c r="N394" s="64">
        <v>71120</v>
      </c>
      <c r="O394" s="64">
        <v>72550</v>
      </c>
      <c r="P394" s="64">
        <v>73979</v>
      </c>
      <c r="Q394" s="64">
        <v>75410</v>
      </c>
      <c r="R394" s="64">
        <v>76839</v>
      </c>
      <c r="S394" s="64">
        <v>78269</v>
      </c>
      <c r="T394" s="64">
        <v>79834</v>
      </c>
      <c r="U394" s="64">
        <v>81431</v>
      </c>
      <c r="V394" s="64">
        <v>82245</v>
      </c>
      <c r="W394" s="64">
        <v>83067</v>
      </c>
      <c r="X394" s="64">
        <v>83898</v>
      </c>
      <c r="Y394" s="64">
        <v>84737</v>
      </c>
      <c r="Z394" s="64">
        <v>85584</v>
      </c>
      <c r="AA394" s="64">
        <v>86440</v>
      </c>
      <c r="AB394" s="64">
        <v>87304</v>
      </c>
      <c r="AC394" s="64">
        <v>88177</v>
      </c>
      <c r="AD394" s="64">
        <v>89059</v>
      </c>
      <c r="AE394" s="64">
        <v>89950</v>
      </c>
      <c r="AF394" s="64">
        <v>90850</v>
      </c>
      <c r="AG394" s="64">
        <v>91759</v>
      </c>
      <c r="AH394" s="64">
        <v>92677</v>
      </c>
      <c r="AI394" s="64">
        <v>93604</v>
      </c>
      <c r="AJ394" s="64">
        <v>94540</v>
      </c>
    </row>
    <row r="395" spans="1:36" s="3" customFormat="1">
      <c r="A395" s="15" t="s">
        <v>63</v>
      </c>
      <c r="B395" s="64">
        <v>55131</v>
      </c>
      <c r="C395" s="64">
        <v>55399</v>
      </c>
      <c r="D395" s="64">
        <v>55483</v>
      </c>
      <c r="E395" s="64">
        <v>55561</v>
      </c>
      <c r="F395" s="64">
        <v>55676</v>
      </c>
      <c r="G395" s="64">
        <v>55751</v>
      </c>
      <c r="H395" s="64">
        <v>56824</v>
      </c>
      <c r="I395" s="64">
        <v>57895</v>
      </c>
      <c r="J395" s="64">
        <v>58967</v>
      </c>
      <c r="K395" s="64">
        <v>60040</v>
      </c>
      <c r="L395" s="64">
        <v>61113</v>
      </c>
      <c r="M395" s="64">
        <v>62184</v>
      </c>
      <c r="N395" s="64">
        <v>63257</v>
      </c>
      <c r="O395" s="64">
        <v>64329</v>
      </c>
      <c r="P395" s="64">
        <v>65401</v>
      </c>
      <c r="Q395" s="64">
        <v>66474</v>
      </c>
      <c r="R395" s="64">
        <v>67546</v>
      </c>
      <c r="S395" s="64">
        <v>68617</v>
      </c>
      <c r="T395" s="64">
        <v>69989</v>
      </c>
      <c r="U395" s="64">
        <v>71389</v>
      </c>
      <c r="V395" s="64">
        <v>72103</v>
      </c>
      <c r="W395" s="64">
        <v>72824</v>
      </c>
      <c r="X395" s="64">
        <v>73552</v>
      </c>
      <c r="Y395" s="64">
        <v>74288</v>
      </c>
      <c r="Z395" s="64">
        <v>75031</v>
      </c>
      <c r="AA395" s="64">
        <v>75781</v>
      </c>
      <c r="AB395" s="64">
        <v>76539</v>
      </c>
      <c r="AC395" s="64">
        <v>77304</v>
      </c>
      <c r="AD395" s="64">
        <v>78077</v>
      </c>
      <c r="AE395" s="64">
        <v>78858</v>
      </c>
      <c r="AF395" s="64">
        <v>79647</v>
      </c>
      <c r="AG395" s="64">
        <v>80443</v>
      </c>
      <c r="AH395" s="64">
        <v>81247</v>
      </c>
      <c r="AI395" s="64">
        <v>82059</v>
      </c>
      <c r="AJ395" s="64">
        <v>82880</v>
      </c>
    </row>
    <row r="396" spans="1:36" s="3" customFormat="1">
      <c r="A396" s="15" t="s">
        <v>64</v>
      </c>
      <c r="B396" s="64">
        <v>51176</v>
      </c>
      <c r="C396" s="64">
        <v>51516</v>
      </c>
      <c r="D396" s="64">
        <v>51683</v>
      </c>
      <c r="E396" s="64">
        <v>51840</v>
      </c>
      <c r="F396" s="64">
        <v>52029</v>
      </c>
      <c r="G396" s="64">
        <v>52177</v>
      </c>
      <c r="H396" s="64">
        <v>53249</v>
      </c>
      <c r="I396" s="64">
        <v>54321</v>
      </c>
      <c r="J396" s="64">
        <v>55393</v>
      </c>
      <c r="K396" s="64">
        <v>56465</v>
      </c>
      <c r="L396" s="64">
        <v>57539</v>
      </c>
      <c r="M396" s="64">
        <v>58610</v>
      </c>
      <c r="N396" s="64">
        <v>59683</v>
      </c>
      <c r="O396" s="64">
        <v>60755</v>
      </c>
      <c r="P396" s="64">
        <v>61827</v>
      </c>
      <c r="Q396" s="64">
        <v>62900</v>
      </c>
      <c r="R396" s="64">
        <v>63972</v>
      </c>
      <c r="S396" s="64">
        <v>65043</v>
      </c>
      <c r="T396" s="64">
        <v>66344</v>
      </c>
      <c r="U396" s="64">
        <v>67671</v>
      </c>
      <c r="V396" s="64">
        <v>68348</v>
      </c>
      <c r="W396" s="64">
        <v>69031</v>
      </c>
      <c r="X396" s="64">
        <v>69721</v>
      </c>
      <c r="Y396" s="64">
        <v>70418</v>
      </c>
      <c r="Z396" s="64">
        <v>71122</v>
      </c>
      <c r="AA396" s="64">
        <v>71833</v>
      </c>
      <c r="AB396" s="64">
        <v>72551</v>
      </c>
      <c r="AC396" s="64">
        <v>73277</v>
      </c>
      <c r="AD396" s="64">
        <v>74010</v>
      </c>
      <c r="AE396" s="64">
        <v>74750</v>
      </c>
      <c r="AF396" s="64">
        <v>75498</v>
      </c>
      <c r="AG396" s="64">
        <v>76253</v>
      </c>
      <c r="AH396" s="64">
        <v>77016</v>
      </c>
      <c r="AI396" s="64">
        <v>77786</v>
      </c>
      <c r="AJ396" s="64">
        <v>78564</v>
      </c>
    </row>
    <row r="397" spans="1:36" s="3" customFormat="1">
      <c r="A397" s="15" t="s">
        <v>141</v>
      </c>
      <c r="B397" s="64">
        <v>47221</v>
      </c>
      <c r="C397" s="64">
        <v>47517</v>
      </c>
      <c r="D397" s="64">
        <v>47693</v>
      </c>
      <c r="E397" s="64">
        <v>47821</v>
      </c>
      <c r="F397" s="64">
        <v>48016</v>
      </c>
      <c r="G397" s="64">
        <v>48138</v>
      </c>
      <c r="H397" s="64">
        <v>49138</v>
      </c>
      <c r="I397" s="64">
        <v>50104</v>
      </c>
      <c r="J397" s="64">
        <v>51104</v>
      </c>
      <c r="K397" s="64">
        <v>52069</v>
      </c>
      <c r="L397" s="64">
        <v>53071</v>
      </c>
      <c r="M397" s="64">
        <v>54035</v>
      </c>
      <c r="N397" s="64">
        <v>55036</v>
      </c>
      <c r="O397" s="64">
        <v>56001</v>
      </c>
      <c r="P397" s="64">
        <v>57002</v>
      </c>
      <c r="Q397" s="64">
        <v>57967</v>
      </c>
      <c r="R397" s="64">
        <v>58967</v>
      </c>
      <c r="S397" s="64">
        <v>59932</v>
      </c>
      <c r="T397" s="64">
        <v>61131</v>
      </c>
      <c r="U397" s="64">
        <v>62354</v>
      </c>
      <c r="V397" s="64">
        <v>62978</v>
      </c>
      <c r="W397" s="64">
        <v>63608</v>
      </c>
      <c r="X397" s="64">
        <v>64244</v>
      </c>
      <c r="Y397" s="64">
        <v>64886</v>
      </c>
      <c r="Z397" s="64">
        <v>65535</v>
      </c>
      <c r="AA397" s="64">
        <v>66190</v>
      </c>
      <c r="AB397" s="64">
        <v>66852</v>
      </c>
      <c r="AC397" s="64">
        <v>67521</v>
      </c>
      <c r="AD397" s="64">
        <v>68196</v>
      </c>
      <c r="AE397" s="64">
        <v>68878</v>
      </c>
      <c r="AF397" s="64">
        <v>69567</v>
      </c>
      <c r="AG397" s="64">
        <v>70263</v>
      </c>
      <c r="AH397" s="64">
        <v>70966</v>
      </c>
      <c r="AI397" s="64">
        <v>71676</v>
      </c>
      <c r="AJ397" s="64">
        <v>72393</v>
      </c>
    </row>
    <row r="398" spans="1:36" s="3" customFormat="1">
      <c r="A398" s="15" t="s">
        <v>66</v>
      </c>
      <c r="B398" s="64">
        <v>45440</v>
      </c>
      <c r="C398" s="64">
        <v>45574</v>
      </c>
      <c r="D398" s="64">
        <v>45794</v>
      </c>
      <c r="E398" s="64">
        <v>45962</v>
      </c>
      <c r="F398" s="64">
        <v>46194</v>
      </c>
      <c r="G398" s="64">
        <v>46351</v>
      </c>
      <c r="H398" s="64">
        <v>47351</v>
      </c>
      <c r="I398" s="64">
        <v>48317</v>
      </c>
      <c r="J398" s="64">
        <v>49317</v>
      </c>
      <c r="K398" s="64">
        <v>50282</v>
      </c>
      <c r="L398" s="64">
        <v>51283</v>
      </c>
      <c r="M398" s="64">
        <v>52247</v>
      </c>
      <c r="N398" s="64">
        <v>53249</v>
      </c>
      <c r="O398" s="64">
        <v>54214</v>
      </c>
      <c r="P398" s="64">
        <v>55215</v>
      </c>
      <c r="Q398" s="64">
        <v>56180</v>
      </c>
      <c r="R398" s="64">
        <v>57181</v>
      </c>
      <c r="S398" s="64">
        <v>58146</v>
      </c>
      <c r="T398" s="64">
        <v>59309</v>
      </c>
      <c r="U398" s="64">
        <v>60495</v>
      </c>
      <c r="V398" s="64">
        <v>61100</v>
      </c>
      <c r="W398" s="64">
        <v>61711</v>
      </c>
      <c r="X398" s="64">
        <v>62328</v>
      </c>
      <c r="Y398" s="64">
        <v>62951</v>
      </c>
      <c r="Z398" s="64">
        <v>63581</v>
      </c>
      <c r="AA398" s="64">
        <v>64217</v>
      </c>
      <c r="AB398" s="64">
        <v>64859</v>
      </c>
      <c r="AC398" s="64">
        <v>65508</v>
      </c>
      <c r="AD398" s="64">
        <v>66163</v>
      </c>
      <c r="AE398" s="64">
        <v>66825</v>
      </c>
      <c r="AF398" s="64">
        <v>67493</v>
      </c>
      <c r="AG398" s="64">
        <v>68168</v>
      </c>
      <c r="AH398" s="64">
        <v>68850</v>
      </c>
      <c r="AI398" s="64">
        <v>69539</v>
      </c>
      <c r="AJ398" s="64">
        <v>70234</v>
      </c>
    </row>
    <row r="399" spans="1:36" s="23" customFormat="1" ht="18" thickBot="1">
      <c r="A399" s="25"/>
      <c r="B399" s="24">
        <v>4300</v>
      </c>
      <c r="C399" s="24" t="s">
        <v>83</v>
      </c>
    </row>
    <row r="400" spans="1:36" s="3" customFormat="1" ht="13.5" thickTop="1">
      <c r="A400" s="15" t="s">
        <v>62</v>
      </c>
      <c r="B400" s="41">
        <v>54576</v>
      </c>
      <c r="C400" s="41">
        <v>55689</v>
      </c>
      <c r="D400" s="41">
        <v>57081</v>
      </c>
      <c r="E400" s="41">
        <v>58472</v>
      </c>
      <c r="F400" s="41">
        <v>59864</v>
      </c>
      <c r="G400" s="41">
        <v>61257</v>
      </c>
      <c r="H400" s="41">
        <v>62648</v>
      </c>
      <c r="I400" s="41">
        <v>64040</v>
      </c>
      <c r="J400" s="41">
        <v>65431</v>
      </c>
      <c r="K400" s="41">
        <v>66824</v>
      </c>
      <c r="L400" s="41">
        <v>68215</v>
      </c>
      <c r="M400" s="41">
        <v>69607</v>
      </c>
      <c r="N400" s="41">
        <v>70999</v>
      </c>
      <c r="O400" s="41">
        <v>72390</v>
      </c>
      <c r="P400" s="41">
        <v>73782</v>
      </c>
      <c r="Q400" s="41">
        <v>75175</v>
      </c>
      <c r="R400" s="41">
        <v>76565</v>
      </c>
      <c r="S400" s="41">
        <v>77958</v>
      </c>
      <c r="T400" s="41">
        <v>78663</v>
      </c>
      <c r="U400" s="41">
        <v>79374</v>
      </c>
      <c r="V400" s="41">
        <v>80093</v>
      </c>
      <c r="W400" s="41">
        <v>80819</v>
      </c>
      <c r="X400" s="41">
        <v>81552</v>
      </c>
      <c r="Y400" s="41">
        <v>82293</v>
      </c>
      <c r="Z400" s="41">
        <v>83030</v>
      </c>
      <c r="AA400" s="41">
        <v>83775</v>
      </c>
      <c r="AB400" s="41">
        <v>84523</v>
      </c>
      <c r="AC400" s="41">
        <v>85275</v>
      </c>
      <c r="AD400" s="41">
        <v>86030</v>
      </c>
      <c r="AE400" s="41">
        <v>86030</v>
      </c>
      <c r="AF400" s="41">
        <v>86030</v>
      </c>
    </row>
    <row r="401" spans="1:32" s="3" customFormat="1">
      <c r="A401" s="15" t="s">
        <v>63</v>
      </c>
      <c r="B401" s="41">
        <v>51076</v>
      </c>
      <c r="C401" s="41">
        <v>51862</v>
      </c>
      <c r="D401" s="41">
        <v>52906</v>
      </c>
      <c r="E401" s="41">
        <v>53950</v>
      </c>
      <c r="F401" s="41">
        <v>54994</v>
      </c>
      <c r="G401" s="41">
        <v>56038</v>
      </c>
      <c r="H401" s="41">
        <v>57081</v>
      </c>
      <c r="I401" s="41">
        <v>58124</v>
      </c>
      <c r="J401" s="41">
        <v>59169</v>
      </c>
      <c r="K401" s="41">
        <v>60213</v>
      </c>
      <c r="L401" s="41">
        <v>61257</v>
      </c>
      <c r="M401" s="41">
        <v>62300</v>
      </c>
      <c r="N401" s="41">
        <v>63345</v>
      </c>
      <c r="O401" s="41">
        <v>64389</v>
      </c>
      <c r="P401" s="41">
        <v>65431</v>
      </c>
      <c r="Q401" s="41">
        <v>66475</v>
      </c>
      <c r="R401" s="41">
        <v>67520</v>
      </c>
      <c r="S401" s="41">
        <v>68563</v>
      </c>
      <c r="T401" s="41">
        <v>69174</v>
      </c>
      <c r="U401" s="41">
        <v>69791</v>
      </c>
      <c r="V401" s="41">
        <v>70415</v>
      </c>
      <c r="W401" s="41">
        <v>71042</v>
      </c>
      <c r="X401" s="41">
        <v>71678</v>
      </c>
      <c r="Y401" s="41">
        <v>72320</v>
      </c>
      <c r="Z401" s="41">
        <v>72962</v>
      </c>
      <c r="AA401" s="41">
        <v>73610</v>
      </c>
      <c r="AB401" s="41">
        <v>74261</v>
      </c>
      <c r="AC401" s="41">
        <v>74914</v>
      </c>
      <c r="AD401" s="41">
        <v>75570</v>
      </c>
      <c r="AE401" s="41">
        <v>75570</v>
      </c>
      <c r="AF401" s="41">
        <v>75570</v>
      </c>
    </row>
    <row r="402" spans="1:32" s="3" customFormat="1">
      <c r="A402" s="15" t="s">
        <v>64</v>
      </c>
      <c r="B402" s="41">
        <v>47576</v>
      </c>
      <c r="C402" s="41">
        <v>48382</v>
      </c>
      <c r="D402" s="41">
        <v>49427</v>
      </c>
      <c r="E402" s="41">
        <v>50471</v>
      </c>
      <c r="F402" s="41">
        <v>51514</v>
      </c>
      <c r="G402" s="41">
        <v>52558</v>
      </c>
      <c r="H402" s="41">
        <v>53602</v>
      </c>
      <c r="I402" s="41">
        <v>54645</v>
      </c>
      <c r="J402" s="41">
        <v>55689</v>
      </c>
      <c r="K402" s="41">
        <v>56734</v>
      </c>
      <c r="L402" s="41">
        <v>57778</v>
      </c>
      <c r="M402" s="41">
        <v>58821</v>
      </c>
      <c r="N402" s="41">
        <v>59864</v>
      </c>
      <c r="O402" s="41">
        <v>60909</v>
      </c>
      <c r="P402" s="41">
        <v>61952</v>
      </c>
      <c r="Q402" s="41">
        <v>62996</v>
      </c>
      <c r="R402" s="41">
        <v>64040</v>
      </c>
      <c r="S402" s="41">
        <v>65084</v>
      </c>
      <c r="T402" s="41">
        <v>65661</v>
      </c>
      <c r="U402" s="41">
        <v>66241</v>
      </c>
      <c r="V402" s="41">
        <v>66829</v>
      </c>
      <c r="W402" s="41">
        <v>67423</v>
      </c>
      <c r="X402" s="41">
        <v>68021</v>
      </c>
      <c r="Y402" s="41">
        <v>68625</v>
      </c>
      <c r="Z402" s="41">
        <v>69228</v>
      </c>
      <c r="AA402" s="41">
        <v>69838</v>
      </c>
      <c r="AB402" s="41">
        <v>70450</v>
      </c>
      <c r="AC402" s="41">
        <v>71065</v>
      </c>
      <c r="AD402" s="41">
        <v>71686</v>
      </c>
      <c r="AE402" s="41">
        <v>71686</v>
      </c>
      <c r="AF402" s="41">
        <v>71686</v>
      </c>
    </row>
    <row r="403" spans="1:32" s="3" customFormat="1">
      <c r="A403" s="15" t="s">
        <v>65</v>
      </c>
      <c r="B403" s="41">
        <v>44076</v>
      </c>
      <c r="C403" s="41">
        <v>44799</v>
      </c>
      <c r="D403" s="41">
        <v>45774</v>
      </c>
      <c r="E403" s="41">
        <v>46713</v>
      </c>
      <c r="F403" s="41">
        <v>47687</v>
      </c>
      <c r="G403" s="41">
        <v>48627</v>
      </c>
      <c r="H403" s="41">
        <v>49600</v>
      </c>
      <c r="I403" s="41">
        <v>50539</v>
      </c>
      <c r="J403" s="41">
        <v>51514</v>
      </c>
      <c r="K403" s="41">
        <v>52454</v>
      </c>
      <c r="L403" s="41">
        <v>53428</v>
      </c>
      <c r="M403" s="41">
        <v>54368</v>
      </c>
      <c r="N403" s="41">
        <v>55341</v>
      </c>
      <c r="O403" s="41">
        <v>56280</v>
      </c>
      <c r="P403" s="41">
        <v>57256</v>
      </c>
      <c r="Q403" s="41">
        <v>58195</v>
      </c>
      <c r="R403" s="41">
        <v>59169</v>
      </c>
      <c r="S403" s="41">
        <v>60108</v>
      </c>
      <c r="T403" s="41">
        <v>60635</v>
      </c>
      <c r="U403" s="41">
        <v>61166</v>
      </c>
      <c r="V403" s="41">
        <v>61703</v>
      </c>
      <c r="W403" s="41">
        <v>62245</v>
      </c>
      <c r="X403" s="41">
        <v>62792</v>
      </c>
      <c r="Y403" s="41">
        <v>63345</v>
      </c>
      <c r="Z403" s="41">
        <v>63895</v>
      </c>
      <c r="AA403" s="41">
        <v>64451</v>
      </c>
      <c r="AB403" s="41">
        <v>65011</v>
      </c>
      <c r="AC403" s="41">
        <v>65574</v>
      </c>
      <c r="AD403" s="41">
        <v>66142</v>
      </c>
      <c r="AE403" s="41">
        <v>66142</v>
      </c>
      <c r="AF403" s="41">
        <v>66142</v>
      </c>
    </row>
    <row r="404" spans="1:32" s="3" customFormat="1">
      <c r="A404" s="15" t="s">
        <v>66</v>
      </c>
      <c r="B404" s="41">
        <v>42500</v>
      </c>
      <c r="C404" s="41">
        <v>43059</v>
      </c>
      <c r="D404" s="41">
        <v>44034</v>
      </c>
      <c r="E404" s="41">
        <v>44973</v>
      </c>
      <c r="F404" s="41">
        <v>45948</v>
      </c>
      <c r="G404" s="41">
        <v>46887</v>
      </c>
      <c r="H404" s="41">
        <v>47860</v>
      </c>
      <c r="I404" s="41">
        <v>48799</v>
      </c>
      <c r="J404" s="41">
        <v>49774</v>
      </c>
      <c r="K404" s="41">
        <v>50713</v>
      </c>
      <c r="L404" s="41">
        <v>51689</v>
      </c>
      <c r="M404" s="41">
        <v>52628</v>
      </c>
      <c r="N404" s="41">
        <v>53602</v>
      </c>
      <c r="O404" s="41">
        <v>54541</v>
      </c>
      <c r="P404" s="41">
        <v>55515</v>
      </c>
      <c r="Q404" s="41">
        <v>56454</v>
      </c>
      <c r="R404" s="41">
        <v>57430</v>
      </c>
      <c r="S404" s="41">
        <v>58370</v>
      </c>
      <c r="T404" s="41">
        <v>58877</v>
      </c>
      <c r="U404" s="41">
        <v>59391</v>
      </c>
      <c r="V404" s="41">
        <v>59910</v>
      </c>
      <c r="W404" s="41">
        <v>60434</v>
      </c>
      <c r="X404" s="41">
        <v>60963</v>
      </c>
      <c r="Y404" s="41">
        <v>61498</v>
      </c>
      <c r="Z404" s="41">
        <v>62031</v>
      </c>
      <c r="AA404" s="41">
        <v>62570</v>
      </c>
      <c r="AB404" s="41">
        <v>63113</v>
      </c>
      <c r="AC404" s="41">
        <v>63660</v>
      </c>
      <c r="AD404" s="41">
        <v>64209</v>
      </c>
      <c r="AE404" s="41">
        <v>64209</v>
      </c>
      <c r="AF404" s="41">
        <v>64209</v>
      </c>
    </row>
    <row r="405" spans="1:32" s="23" customFormat="1" ht="18" thickBot="1">
      <c r="A405" s="25"/>
      <c r="B405" s="24" t="s">
        <v>57</v>
      </c>
      <c r="C405" s="24" t="s">
        <v>81</v>
      </c>
    </row>
    <row r="406" spans="1:32" s="3" customFormat="1" ht="13.5" thickTop="1">
      <c r="A406" s="15" t="s">
        <v>62</v>
      </c>
      <c r="B406" s="45">
        <v>59383.6</v>
      </c>
      <c r="C406" s="45">
        <v>59952.3</v>
      </c>
      <c r="D406" s="45">
        <v>60316.4</v>
      </c>
      <c r="E406" s="45">
        <v>60659.6</v>
      </c>
      <c r="F406" s="45">
        <v>61035.8</v>
      </c>
      <c r="G406" s="45">
        <v>61357</v>
      </c>
      <c r="H406" s="45">
        <v>62747.4</v>
      </c>
      <c r="I406" s="45">
        <v>64140</v>
      </c>
      <c r="J406" s="45">
        <v>65531.5</v>
      </c>
      <c r="K406" s="45">
        <v>66923</v>
      </c>
      <c r="L406" s="45">
        <v>68315.600000000006</v>
      </c>
      <c r="M406" s="45">
        <v>69706</v>
      </c>
      <c r="N406" s="45">
        <v>71098.600000000006</v>
      </c>
      <c r="O406" s="45">
        <v>72490.100000000006</v>
      </c>
      <c r="P406" s="45">
        <v>73881.600000000006</v>
      </c>
      <c r="Q406" s="45">
        <v>75274.2</v>
      </c>
      <c r="R406" s="45">
        <v>76665.7</v>
      </c>
      <c r="S406" s="45">
        <v>78057.2</v>
      </c>
      <c r="T406" s="45">
        <v>78762.3</v>
      </c>
      <c r="U406" s="45">
        <v>79472.899999999994</v>
      </c>
      <c r="V406" s="45">
        <v>80192.3</v>
      </c>
      <c r="W406" s="45">
        <v>80918.3</v>
      </c>
      <c r="X406" s="45">
        <v>81652</v>
      </c>
      <c r="Y406" s="45">
        <v>82392.3</v>
      </c>
      <c r="Z406" s="45">
        <v>83140.22</v>
      </c>
      <c r="AA406" s="45">
        <v>83971.622199999998</v>
      </c>
      <c r="AB406" s="45">
        <v>84811.338422000001</v>
      </c>
      <c r="AC406" s="45">
        <v>84811.338422000001</v>
      </c>
      <c r="AD406" s="45">
        <v>84811.338422000001</v>
      </c>
      <c r="AE406" s="45">
        <v>84811.338422000001</v>
      </c>
      <c r="AF406" s="45">
        <v>84811.338422000001</v>
      </c>
    </row>
    <row r="407" spans="1:32" s="3" customFormat="1">
      <c r="A407" s="15" t="s">
        <v>63</v>
      </c>
      <c r="B407" s="45">
        <v>55533.599999999999</v>
      </c>
      <c r="C407" s="45">
        <v>55794.3</v>
      </c>
      <c r="D407" s="45">
        <v>55876.800000000003</v>
      </c>
      <c r="E407" s="45">
        <v>55952.7</v>
      </c>
      <c r="F407" s="45">
        <v>56063.8</v>
      </c>
      <c r="G407" s="45">
        <v>56137.5</v>
      </c>
      <c r="H407" s="45">
        <v>57181.4</v>
      </c>
      <c r="I407" s="45">
        <v>58224.2</v>
      </c>
      <c r="J407" s="45">
        <v>59268.1</v>
      </c>
      <c r="K407" s="45">
        <v>60313.1</v>
      </c>
      <c r="L407" s="45">
        <v>61357</v>
      </c>
      <c r="M407" s="45">
        <v>62399.8</v>
      </c>
      <c r="N407" s="45">
        <v>63443.7</v>
      </c>
      <c r="O407" s="45">
        <v>64487.6</v>
      </c>
      <c r="P407" s="45">
        <v>65531.5</v>
      </c>
      <c r="Q407" s="45">
        <v>66575.399999999994</v>
      </c>
      <c r="R407" s="45">
        <v>67619.3</v>
      </c>
      <c r="S407" s="45">
        <v>68662.100000000006</v>
      </c>
      <c r="T407" s="45">
        <v>69273.7</v>
      </c>
      <c r="U407" s="45">
        <v>69890.8</v>
      </c>
      <c r="V407" s="45">
        <v>70513.399999999994</v>
      </c>
      <c r="W407" s="45">
        <v>71141.5</v>
      </c>
      <c r="X407" s="45">
        <v>71777.3</v>
      </c>
      <c r="Y407" s="45">
        <v>72419.7</v>
      </c>
      <c r="Z407" s="45">
        <v>73067.899999999994</v>
      </c>
      <c r="AA407" s="45">
        <v>73798.578999999998</v>
      </c>
      <c r="AB407" s="45">
        <v>74536.564790000004</v>
      </c>
      <c r="AC407" s="45">
        <v>74536.564790000004</v>
      </c>
      <c r="AD407" s="45">
        <v>74536.564790000004</v>
      </c>
      <c r="AE407" s="45">
        <v>74536.564790000004</v>
      </c>
      <c r="AF407" s="45">
        <v>74536.564790000004</v>
      </c>
    </row>
    <row r="408" spans="1:32" s="3" customFormat="1">
      <c r="A408" s="15" t="s">
        <v>64</v>
      </c>
      <c r="B408" s="45">
        <v>51683.6</v>
      </c>
      <c r="C408" s="45">
        <v>52014.7</v>
      </c>
      <c r="D408" s="45">
        <v>52177.5</v>
      </c>
      <c r="E408" s="45">
        <v>52330.400000000001</v>
      </c>
      <c r="F408" s="45">
        <v>52514.1</v>
      </c>
      <c r="G408" s="45">
        <v>52658.2</v>
      </c>
      <c r="H408" s="45">
        <v>53702.1</v>
      </c>
      <c r="I408" s="45">
        <v>54744.9</v>
      </c>
      <c r="J408" s="45">
        <v>55788.800000000003</v>
      </c>
      <c r="K408" s="45">
        <v>56832.7</v>
      </c>
      <c r="L408" s="45">
        <v>57877.7</v>
      </c>
      <c r="M408" s="45">
        <v>58920.5</v>
      </c>
      <c r="N408" s="45">
        <v>59964.4</v>
      </c>
      <c r="O408" s="45">
        <v>61008.3</v>
      </c>
      <c r="P408" s="45">
        <v>62051.1</v>
      </c>
      <c r="Q408" s="45">
        <v>63096.1</v>
      </c>
      <c r="R408" s="45">
        <v>64140</v>
      </c>
      <c r="S408" s="45">
        <v>65182.8</v>
      </c>
      <c r="T408" s="45">
        <v>65759.199999999997</v>
      </c>
      <c r="U408" s="45">
        <v>66341.100000000006</v>
      </c>
      <c r="V408" s="45">
        <v>66928.5</v>
      </c>
      <c r="W408" s="45">
        <v>67521.399999999994</v>
      </c>
      <c r="X408" s="45">
        <v>68120.899999999994</v>
      </c>
      <c r="Y408" s="45">
        <v>68727</v>
      </c>
      <c r="Z408" s="45">
        <v>69338.26999999999</v>
      </c>
      <c r="AA408" s="45">
        <v>70031.652699999991</v>
      </c>
      <c r="AB408" s="45">
        <v>70731.969226999994</v>
      </c>
      <c r="AC408" s="45">
        <v>70731.969226999994</v>
      </c>
      <c r="AD408" s="45">
        <v>70731.969226999994</v>
      </c>
      <c r="AE408" s="45">
        <v>70731.969226999994</v>
      </c>
      <c r="AF408" s="45">
        <v>70731.969226999994</v>
      </c>
    </row>
    <row r="409" spans="1:32" s="3" customFormat="1">
      <c r="A409" s="15" t="s">
        <v>65</v>
      </c>
      <c r="B409" s="45">
        <v>47833.599999999999</v>
      </c>
      <c r="C409" s="45">
        <v>48121.8</v>
      </c>
      <c r="D409" s="45">
        <v>48293.4</v>
      </c>
      <c r="E409" s="45">
        <v>48417.7</v>
      </c>
      <c r="F409" s="45">
        <v>48608</v>
      </c>
      <c r="G409" s="45">
        <v>48726.8</v>
      </c>
      <c r="H409" s="45">
        <v>49700.3</v>
      </c>
      <c r="I409" s="45">
        <v>50639.7</v>
      </c>
      <c r="J409" s="45">
        <v>51613.2</v>
      </c>
      <c r="K409" s="45">
        <v>52552.6</v>
      </c>
      <c r="L409" s="45">
        <v>53528.3</v>
      </c>
      <c r="M409" s="45">
        <v>54466.6</v>
      </c>
      <c r="N409" s="45">
        <v>55441.2</v>
      </c>
      <c r="O409" s="45">
        <v>56380.6</v>
      </c>
      <c r="P409" s="45">
        <v>57355.199999999997</v>
      </c>
      <c r="Q409" s="45">
        <v>58294.6</v>
      </c>
      <c r="R409" s="45">
        <v>59268.1</v>
      </c>
      <c r="S409" s="45">
        <v>60207.5</v>
      </c>
      <c r="T409" s="45">
        <v>60734.400000000001</v>
      </c>
      <c r="U409" s="45">
        <v>61265.7</v>
      </c>
      <c r="V409" s="45">
        <v>61802.5</v>
      </c>
      <c r="W409" s="45">
        <v>62343.7</v>
      </c>
      <c r="X409" s="45">
        <v>62890.400000000001</v>
      </c>
      <c r="Y409" s="45">
        <v>63443.7</v>
      </c>
      <c r="Z409" s="45">
        <v>64002.14</v>
      </c>
      <c r="AA409" s="45">
        <v>64642.161399999997</v>
      </c>
      <c r="AB409" s="45">
        <v>65288.583013999996</v>
      </c>
      <c r="AC409" s="45">
        <v>65288.583013999996</v>
      </c>
      <c r="AD409" s="45">
        <v>65288.583013999996</v>
      </c>
      <c r="AE409" s="45">
        <v>65288.583013999996</v>
      </c>
      <c r="AF409" s="45">
        <v>65288.583013999996</v>
      </c>
    </row>
    <row r="410" spans="1:32" s="3" customFormat="1">
      <c r="A410" s="15" t="s">
        <v>66</v>
      </c>
      <c r="B410" s="45">
        <v>46100</v>
      </c>
      <c r="C410" s="45">
        <v>46230.9</v>
      </c>
      <c r="D410" s="45">
        <v>46444.3</v>
      </c>
      <c r="E410" s="45">
        <v>46608.2</v>
      </c>
      <c r="F410" s="45">
        <v>46833.7</v>
      </c>
      <c r="G410" s="45">
        <v>46986.6</v>
      </c>
      <c r="H410" s="45">
        <v>47960.1</v>
      </c>
      <c r="I410" s="45">
        <v>48900.6</v>
      </c>
      <c r="J410" s="45">
        <v>49874.1</v>
      </c>
      <c r="K410" s="45">
        <v>50813.5</v>
      </c>
      <c r="L410" s="45">
        <v>51788.1</v>
      </c>
      <c r="M410" s="45">
        <v>52726.400000000001</v>
      </c>
      <c r="N410" s="45">
        <v>53702.1</v>
      </c>
      <c r="O410" s="45">
        <v>54641.5</v>
      </c>
      <c r="P410" s="45">
        <v>55615</v>
      </c>
      <c r="Q410" s="45">
        <v>56554.400000000001</v>
      </c>
      <c r="R410" s="45">
        <v>57529</v>
      </c>
      <c r="S410" s="45">
        <v>58468.4</v>
      </c>
      <c r="T410" s="45">
        <v>58976.6</v>
      </c>
      <c r="U410" s="45">
        <v>59490.3</v>
      </c>
      <c r="V410" s="45">
        <v>60010.6</v>
      </c>
      <c r="W410" s="45">
        <v>60533.1</v>
      </c>
      <c r="X410" s="45">
        <v>61063.3</v>
      </c>
      <c r="Y410" s="45">
        <v>61597.9</v>
      </c>
      <c r="Z410" s="45">
        <v>62137.88</v>
      </c>
      <c r="AA410" s="45">
        <v>62759.258799999996</v>
      </c>
      <c r="AB410" s="45">
        <v>63386.851387999995</v>
      </c>
      <c r="AC410" s="45">
        <v>63386.851387999995</v>
      </c>
      <c r="AD410" s="45">
        <v>63386.851387999995</v>
      </c>
      <c r="AE410" s="45">
        <v>63386.851387999995</v>
      </c>
      <c r="AF410" s="45">
        <v>63386.851387999995</v>
      </c>
    </row>
    <row r="411" spans="1:32" s="23" customFormat="1" ht="18" thickBot="1">
      <c r="A411" s="25"/>
      <c r="B411" s="24" t="s">
        <v>58</v>
      </c>
      <c r="C411" s="24" t="s">
        <v>82</v>
      </c>
    </row>
    <row r="412" spans="1:32" s="3" customFormat="1" ht="13.5" thickTop="1">
      <c r="A412" s="15" t="s">
        <v>62</v>
      </c>
      <c r="B412" s="52">
        <v>54576</v>
      </c>
      <c r="C412" s="52">
        <v>55093</v>
      </c>
      <c r="D412" s="52">
        <v>55424</v>
      </c>
      <c r="E412" s="52">
        <v>55736</v>
      </c>
      <c r="F412" s="52">
        <v>56078</v>
      </c>
      <c r="G412" s="52">
        <v>56370</v>
      </c>
      <c r="H412" s="52">
        <v>57634</v>
      </c>
      <c r="I412" s="52">
        <v>58900</v>
      </c>
      <c r="J412" s="52">
        <v>60165</v>
      </c>
      <c r="K412" s="52">
        <v>61430</v>
      </c>
      <c r="L412" s="52">
        <v>62696</v>
      </c>
      <c r="M412" s="52">
        <v>63960</v>
      </c>
      <c r="N412" s="52">
        <v>65226</v>
      </c>
      <c r="O412" s="52">
        <v>66491</v>
      </c>
      <c r="P412" s="52">
        <v>67756</v>
      </c>
      <c r="Q412" s="52">
        <v>69022</v>
      </c>
      <c r="R412" s="52">
        <v>70287</v>
      </c>
      <c r="S412" s="52">
        <v>71552</v>
      </c>
      <c r="T412" s="52">
        <v>72193</v>
      </c>
      <c r="U412" s="52">
        <v>72839</v>
      </c>
      <c r="V412" s="52">
        <v>73493</v>
      </c>
      <c r="W412" s="52">
        <v>74153</v>
      </c>
      <c r="X412" s="52">
        <v>74820</v>
      </c>
      <c r="Y412" s="52">
        <v>75493</v>
      </c>
      <c r="Z412" s="4"/>
      <c r="AA412" s="4"/>
      <c r="AB412" s="4"/>
      <c r="AC412" s="4"/>
      <c r="AD412" s="4"/>
      <c r="AE412" s="4"/>
      <c r="AF412" s="4"/>
    </row>
    <row r="413" spans="1:32" s="3" customFormat="1">
      <c r="A413" s="15" t="s">
        <v>63</v>
      </c>
      <c r="B413" s="52">
        <v>51076</v>
      </c>
      <c r="C413" s="52">
        <v>51313</v>
      </c>
      <c r="D413" s="52">
        <v>51388</v>
      </c>
      <c r="E413" s="52">
        <v>51457</v>
      </c>
      <c r="F413" s="52">
        <v>51558</v>
      </c>
      <c r="G413" s="52">
        <v>51625</v>
      </c>
      <c r="H413" s="52">
        <v>52574</v>
      </c>
      <c r="I413" s="52">
        <v>53522</v>
      </c>
      <c r="J413" s="52">
        <v>54471</v>
      </c>
      <c r="K413" s="52">
        <v>55421</v>
      </c>
      <c r="L413" s="52">
        <v>56370</v>
      </c>
      <c r="M413" s="52">
        <v>57318</v>
      </c>
      <c r="N413" s="52">
        <v>58267</v>
      </c>
      <c r="O413" s="52">
        <v>59216</v>
      </c>
      <c r="P413" s="52">
        <v>60165</v>
      </c>
      <c r="Q413" s="52">
        <v>61114</v>
      </c>
      <c r="R413" s="52">
        <v>62063</v>
      </c>
      <c r="S413" s="52">
        <v>63011</v>
      </c>
      <c r="T413" s="52">
        <v>63567</v>
      </c>
      <c r="U413" s="52">
        <v>64128</v>
      </c>
      <c r="V413" s="52">
        <v>64694</v>
      </c>
      <c r="W413" s="52">
        <v>65265</v>
      </c>
      <c r="X413" s="52">
        <v>65843</v>
      </c>
      <c r="Y413" s="52">
        <v>66427</v>
      </c>
      <c r="Z413" s="4"/>
      <c r="AA413" s="4"/>
      <c r="AB413" s="4"/>
      <c r="AC413" s="4"/>
      <c r="AD413" s="4"/>
      <c r="AE413" s="4"/>
      <c r="AF413" s="4"/>
    </row>
    <row r="414" spans="1:32" s="3" customFormat="1">
      <c r="A414" s="15" t="s">
        <v>64</v>
      </c>
      <c r="B414" s="52">
        <v>47576</v>
      </c>
      <c r="C414" s="52">
        <v>47877</v>
      </c>
      <c r="D414" s="52">
        <v>48025</v>
      </c>
      <c r="E414" s="52">
        <v>48164</v>
      </c>
      <c r="F414" s="52">
        <v>48331</v>
      </c>
      <c r="G414" s="52">
        <v>48462</v>
      </c>
      <c r="H414" s="52">
        <v>49411</v>
      </c>
      <c r="I414" s="52">
        <v>50359</v>
      </c>
      <c r="J414" s="52">
        <v>51308</v>
      </c>
      <c r="K414" s="52">
        <v>52257</v>
      </c>
      <c r="L414" s="52">
        <v>53207</v>
      </c>
      <c r="M414" s="52">
        <v>54155</v>
      </c>
      <c r="N414" s="52">
        <v>55104</v>
      </c>
      <c r="O414" s="52">
        <v>56063</v>
      </c>
      <c r="P414" s="52">
        <v>57001</v>
      </c>
      <c r="Q414" s="52">
        <v>57951</v>
      </c>
      <c r="R414" s="52">
        <v>58900</v>
      </c>
      <c r="S414" s="52">
        <v>59848</v>
      </c>
      <c r="T414" s="52">
        <v>60372</v>
      </c>
      <c r="U414" s="52">
        <v>60901</v>
      </c>
      <c r="V414" s="52">
        <v>61435</v>
      </c>
      <c r="W414" s="52">
        <v>61974</v>
      </c>
      <c r="X414" s="52">
        <v>62519</v>
      </c>
      <c r="Y414" s="52">
        <v>63070</v>
      </c>
      <c r="Z414" s="4"/>
      <c r="AA414" s="4"/>
      <c r="AB414" s="4"/>
      <c r="AC414" s="4"/>
      <c r="AD414" s="4"/>
      <c r="AE414" s="4"/>
      <c r="AF414" s="4"/>
    </row>
    <row r="415" spans="1:32" s="3" customFormat="1">
      <c r="A415" s="15" t="s">
        <v>65</v>
      </c>
      <c r="B415" s="52">
        <v>44076</v>
      </c>
      <c r="C415" s="52">
        <v>44338</v>
      </c>
      <c r="D415" s="52">
        <v>44494</v>
      </c>
      <c r="E415" s="52">
        <v>44607</v>
      </c>
      <c r="F415" s="52">
        <v>44780</v>
      </c>
      <c r="G415" s="52">
        <v>44888</v>
      </c>
      <c r="H415" s="52">
        <v>45773</v>
      </c>
      <c r="I415" s="52">
        <v>46627</v>
      </c>
      <c r="J415" s="52">
        <v>47512</v>
      </c>
      <c r="K415" s="52">
        <v>48366</v>
      </c>
      <c r="L415" s="52">
        <v>49253</v>
      </c>
      <c r="M415" s="52">
        <v>50106</v>
      </c>
      <c r="N415" s="52">
        <v>50992</v>
      </c>
      <c r="O415" s="52">
        <v>51846</v>
      </c>
      <c r="P415" s="52">
        <v>52732</v>
      </c>
      <c r="Q415" s="52">
        <v>53586</v>
      </c>
      <c r="R415" s="52">
        <v>54471</v>
      </c>
      <c r="S415" s="52">
        <v>55325</v>
      </c>
      <c r="T415" s="52">
        <v>55804</v>
      </c>
      <c r="U415" s="52">
        <v>56287</v>
      </c>
      <c r="V415" s="52">
        <v>56775</v>
      </c>
      <c r="W415" s="52">
        <v>57267</v>
      </c>
      <c r="X415" s="52">
        <v>57764</v>
      </c>
      <c r="Y415" s="52">
        <v>58267</v>
      </c>
      <c r="Z415" s="4"/>
      <c r="AA415" s="4"/>
      <c r="AB415" s="4"/>
      <c r="AC415" s="4"/>
      <c r="AD415" s="4"/>
      <c r="AE415" s="4"/>
      <c r="AF415" s="4"/>
    </row>
    <row r="416" spans="1:32" s="3" customFormat="1">
      <c r="A416" s="15" t="s">
        <v>66</v>
      </c>
      <c r="B416" s="52">
        <v>42500</v>
      </c>
      <c r="C416" s="52">
        <v>42619</v>
      </c>
      <c r="D416" s="52">
        <v>42813</v>
      </c>
      <c r="E416" s="52">
        <v>42962</v>
      </c>
      <c r="F416" s="52">
        <v>43167</v>
      </c>
      <c r="G416" s="52">
        <v>43306</v>
      </c>
      <c r="H416" s="52">
        <v>44191</v>
      </c>
      <c r="I416" s="52">
        <v>45046</v>
      </c>
      <c r="J416" s="52">
        <v>45931</v>
      </c>
      <c r="K416" s="52">
        <v>46785</v>
      </c>
      <c r="L416" s="52">
        <v>47671</v>
      </c>
      <c r="M416" s="52">
        <v>48524</v>
      </c>
      <c r="N416" s="52">
        <v>49411</v>
      </c>
      <c r="O416" s="52">
        <v>50265</v>
      </c>
      <c r="P416" s="52">
        <v>51150</v>
      </c>
      <c r="Q416" s="52">
        <v>52004</v>
      </c>
      <c r="R416" s="52">
        <v>52890</v>
      </c>
      <c r="S416" s="52">
        <v>53744</v>
      </c>
      <c r="T416" s="52">
        <v>54206</v>
      </c>
      <c r="U416" s="52">
        <v>54673</v>
      </c>
      <c r="V416" s="52">
        <v>55146</v>
      </c>
      <c r="W416" s="52">
        <v>55621</v>
      </c>
      <c r="X416" s="52">
        <v>56103</v>
      </c>
      <c r="Y416" s="52">
        <v>56589</v>
      </c>
      <c r="Z416" s="4"/>
      <c r="AA416" s="4"/>
      <c r="AB416" s="4"/>
      <c r="AC416" s="4"/>
      <c r="AD416" s="4"/>
      <c r="AE416" s="4"/>
      <c r="AF416" s="4"/>
    </row>
    <row r="417" spans="1:32" s="23" customFormat="1" ht="18" thickBot="1">
      <c r="A417" s="25"/>
      <c r="B417" s="24" t="s">
        <v>59</v>
      </c>
      <c r="C417" s="24" t="s">
        <v>70</v>
      </c>
    </row>
    <row r="418" spans="1:32" s="3" customFormat="1" ht="13.5" thickTop="1">
      <c r="A418" s="15" t="s">
        <v>62</v>
      </c>
      <c r="B418" s="45">
        <v>58584</v>
      </c>
      <c r="C418" s="45">
        <v>59158</v>
      </c>
      <c r="D418" s="45">
        <v>59526</v>
      </c>
      <c r="E418" s="45">
        <v>59872</v>
      </c>
      <c r="F418" s="45">
        <v>60252</v>
      </c>
      <c r="G418" s="45">
        <v>60576</v>
      </c>
      <c r="H418" s="45">
        <v>61979</v>
      </c>
      <c r="I418" s="45">
        <v>63384</v>
      </c>
      <c r="J418" s="45">
        <v>64788</v>
      </c>
      <c r="K418" s="45">
        <v>66192</v>
      </c>
      <c r="L418" s="45">
        <v>67598</v>
      </c>
      <c r="M418" s="45">
        <v>69001</v>
      </c>
      <c r="N418" s="45">
        <v>70406</v>
      </c>
      <c r="O418" s="45">
        <v>71810</v>
      </c>
      <c r="P418" s="45">
        <v>73214</v>
      </c>
      <c r="Q418" s="45">
        <v>74619</v>
      </c>
      <c r="R418" s="45">
        <v>76024</v>
      </c>
      <c r="S418" s="45">
        <v>77428</v>
      </c>
      <c r="T418" s="45">
        <v>78832</v>
      </c>
      <c r="U418" s="45">
        <v>80236</v>
      </c>
      <c r="V418" s="45">
        <v>81641</v>
      </c>
      <c r="W418" s="45">
        <v>83045</v>
      </c>
      <c r="X418" s="45">
        <v>84450</v>
      </c>
      <c r="Y418" s="45">
        <v>85854</v>
      </c>
      <c r="Z418" s="5"/>
      <c r="AA418" s="5"/>
      <c r="AB418" s="5"/>
      <c r="AC418" s="5"/>
      <c r="AD418" s="5"/>
      <c r="AE418" s="5"/>
      <c r="AF418" s="5"/>
    </row>
    <row r="419" spans="1:32" s="3" customFormat="1">
      <c r="A419" s="15" t="s">
        <v>63</v>
      </c>
      <c r="B419" s="45">
        <v>54699</v>
      </c>
      <c r="C419" s="45">
        <v>54962</v>
      </c>
      <c r="D419" s="45">
        <v>55046</v>
      </c>
      <c r="E419" s="45">
        <v>55122</v>
      </c>
      <c r="F419" s="45">
        <v>55234</v>
      </c>
      <c r="G419" s="45">
        <v>55309</v>
      </c>
      <c r="H419" s="45">
        <v>56362</v>
      </c>
      <c r="I419" s="45">
        <v>57414</v>
      </c>
      <c r="J419" s="45">
        <v>58468</v>
      </c>
      <c r="K419" s="45">
        <v>59522</v>
      </c>
      <c r="L419" s="45">
        <v>60576</v>
      </c>
      <c r="M419" s="45">
        <v>61628</v>
      </c>
      <c r="N419" s="45">
        <v>62681</v>
      </c>
      <c r="O419" s="45">
        <v>63735</v>
      </c>
      <c r="P419" s="45">
        <v>64788</v>
      </c>
      <c r="Q419" s="45">
        <v>65842</v>
      </c>
      <c r="R419" s="45">
        <v>66895</v>
      </c>
      <c r="S419" s="45">
        <v>67947</v>
      </c>
      <c r="T419" s="45">
        <v>69001</v>
      </c>
      <c r="U419" s="45">
        <v>70055</v>
      </c>
      <c r="V419" s="45">
        <v>71108</v>
      </c>
      <c r="W419" s="45">
        <v>72161</v>
      </c>
      <c r="X419" s="45">
        <v>73214</v>
      </c>
      <c r="Y419" s="45">
        <v>74269</v>
      </c>
      <c r="Z419" s="5"/>
      <c r="AA419" s="5"/>
      <c r="AB419" s="5"/>
      <c r="AC419" s="5"/>
      <c r="AD419" s="5"/>
      <c r="AE419" s="5"/>
      <c r="AF419" s="5"/>
    </row>
    <row r="420" spans="1:32" s="3" customFormat="1">
      <c r="A420" s="15" t="s">
        <v>64</v>
      </c>
      <c r="B420" s="45">
        <v>50814</v>
      </c>
      <c r="C420" s="45">
        <v>51148</v>
      </c>
      <c r="D420" s="45">
        <v>51313</v>
      </c>
      <c r="E420" s="45">
        <v>51467</v>
      </c>
      <c r="F420" s="45">
        <v>51652</v>
      </c>
      <c r="G420" s="45">
        <v>51798</v>
      </c>
      <c r="H420" s="45">
        <v>52851</v>
      </c>
      <c r="I420" s="45">
        <v>53903</v>
      </c>
      <c r="J420" s="45">
        <v>54957</v>
      </c>
      <c r="K420" s="45">
        <v>56010</v>
      </c>
      <c r="L420" s="45">
        <v>57065</v>
      </c>
      <c r="M420" s="45">
        <v>58117</v>
      </c>
      <c r="N420" s="45">
        <v>59170</v>
      </c>
      <c r="O420" s="45">
        <v>60224</v>
      </c>
      <c r="P420" s="45">
        <v>61276</v>
      </c>
      <c r="Q420" s="45">
        <v>62331</v>
      </c>
      <c r="R420" s="45">
        <v>63384</v>
      </c>
      <c r="S420" s="45">
        <v>64436</v>
      </c>
      <c r="T420" s="45">
        <v>65490</v>
      </c>
      <c r="U420" s="45">
        <v>66544</v>
      </c>
      <c r="V420" s="45">
        <v>67598</v>
      </c>
      <c r="W420" s="45">
        <v>68650</v>
      </c>
      <c r="X420" s="45">
        <v>69703</v>
      </c>
      <c r="Y420" s="45">
        <v>70758</v>
      </c>
      <c r="Z420" s="5"/>
      <c r="AA420" s="5"/>
      <c r="AB420" s="5"/>
      <c r="AC420" s="5"/>
      <c r="AD420" s="5"/>
      <c r="AE420" s="5"/>
      <c r="AF420" s="5"/>
    </row>
    <row r="421" spans="1:32" s="3" customFormat="1">
      <c r="A421" s="15" t="s">
        <v>65</v>
      </c>
      <c r="B421" s="45">
        <v>46929</v>
      </c>
      <c r="C421" s="45">
        <v>47220</v>
      </c>
      <c r="D421" s="45">
        <v>47393</v>
      </c>
      <c r="E421" s="45">
        <v>47519</v>
      </c>
      <c r="F421" s="45">
        <v>47711</v>
      </c>
      <c r="G421" s="45">
        <v>47831</v>
      </c>
      <c r="H421" s="45">
        <v>48813</v>
      </c>
      <c r="I421" s="45">
        <v>49761</v>
      </c>
      <c r="J421" s="45">
        <v>50743</v>
      </c>
      <c r="K421" s="45">
        <v>51691</v>
      </c>
      <c r="L421" s="45">
        <v>52676</v>
      </c>
      <c r="M421" s="45">
        <v>53623</v>
      </c>
      <c r="N421" s="45">
        <v>54606</v>
      </c>
      <c r="O421" s="45">
        <v>55554</v>
      </c>
      <c r="P421" s="45">
        <v>56538</v>
      </c>
      <c r="Q421" s="45">
        <v>57485</v>
      </c>
      <c r="R421" s="45">
        <v>58468</v>
      </c>
      <c r="S421" s="45">
        <v>59416</v>
      </c>
      <c r="T421" s="45">
        <v>60400</v>
      </c>
      <c r="U421" s="45">
        <v>61347</v>
      </c>
      <c r="V421" s="45">
        <v>62331</v>
      </c>
      <c r="W421" s="45">
        <v>63313</v>
      </c>
      <c r="X421" s="45">
        <v>64296</v>
      </c>
      <c r="Y421" s="45">
        <v>65280</v>
      </c>
      <c r="Z421" s="5"/>
      <c r="AA421" s="5"/>
      <c r="AB421" s="5"/>
      <c r="AC421" s="5"/>
      <c r="AD421" s="5"/>
      <c r="AE421" s="5"/>
      <c r="AF421" s="5"/>
    </row>
    <row r="422" spans="1:32" s="3" customFormat="1">
      <c r="A422" s="15" t="s">
        <v>66</v>
      </c>
      <c r="B422" s="45">
        <v>45180</v>
      </c>
      <c r="C422" s="45">
        <v>45312</v>
      </c>
      <c r="D422" s="45">
        <v>45527</v>
      </c>
      <c r="E422" s="45">
        <v>45693</v>
      </c>
      <c r="F422" s="45">
        <v>45920</v>
      </c>
      <c r="G422" s="45">
        <v>46075</v>
      </c>
      <c r="H422" s="45">
        <v>47057</v>
      </c>
      <c r="I422" s="45">
        <v>48006</v>
      </c>
      <c r="J422" s="45">
        <v>48988</v>
      </c>
      <c r="K422" s="45">
        <v>49936</v>
      </c>
      <c r="L422" s="45">
        <v>50920</v>
      </c>
      <c r="M422" s="45">
        <v>51867</v>
      </c>
      <c r="N422" s="45">
        <v>52851</v>
      </c>
      <c r="O422" s="45">
        <v>53799</v>
      </c>
      <c r="P422" s="45">
        <v>54782</v>
      </c>
      <c r="Q422" s="45">
        <v>55729</v>
      </c>
      <c r="R422" s="45">
        <v>56713</v>
      </c>
      <c r="S422" s="45">
        <v>57661</v>
      </c>
      <c r="T422" s="45">
        <v>58643</v>
      </c>
      <c r="U422" s="45">
        <v>59591</v>
      </c>
      <c r="V422" s="45">
        <v>60576</v>
      </c>
      <c r="W422" s="45">
        <v>61558</v>
      </c>
      <c r="X422" s="45">
        <v>62540</v>
      </c>
      <c r="Y422" s="45">
        <v>63525</v>
      </c>
      <c r="Z422" s="5"/>
      <c r="AA422" s="5"/>
      <c r="AB422" s="5"/>
      <c r="AC422" s="5"/>
      <c r="AD422" s="5"/>
      <c r="AE422" s="5"/>
      <c r="AF422" s="5"/>
    </row>
    <row r="423" spans="1:32" s="23" customFormat="1" ht="18" thickBot="1">
      <c r="A423" s="25"/>
      <c r="B423" s="24" t="s">
        <v>60</v>
      </c>
      <c r="C423" s="24" t="s">
        <v>69</v>
      </c>
    </row>
    <row r="424" spans="1:32" s="3" customFormat="1" ht="13.5" thickTop="1">
      <c r="A424" s="15" t="s">
        <v>62</v>
      </c>
      <c r="B424" s="45">
        <v>60338</v>
      </c>
      <c r="C424" s="45">
        <v>60929</v>
      </c>
      <c r="D424" s="45">
        <v>61308</v>
      </c>
      <c r="E424" s="45">
        <v>61665</v>
      </c>
      <c r="F424" s="45">
        <v>62057</v>
      </c>
      <c r="G424" s="45">
        <v>62391</v>
      </c>
      <c r="H424" s="45">
        <v>63838</v>
      </c>
      <c r="I424" s="45">
        <v>65288</v>
      </c>
      <c r="J424" s="45">
        <v>66736</v>
      </c>
      <c r="K424" s="45">
        <v>68185</v>
      </c>
      <c r="L424" s="45">
        <v>69634</v>
      </c>
      <c r="M424" s="45">
        <v>71082</v>
      </c>
      <c r="N424" s="45">
        <v>72531</v>
      </c>
      <c r="O424" s="45">
        <v>73980</v>
      </c>
      <c r="P424" s="45">
        <v>75428</v>
      </c>
      <c r="Q424" s="45">
        <v>76878</v>
      </c>
      <c r="R424" s="45">
        <v>78326</v>
      </c>
      <c r="S424" s="45">
        <v>79774</v>
      </c>
      <c r="T424" s="45">
        <v>81223</v>
      </c>
      <c r="U424" s="45">
        <v>82671</v>
      </c>
      <c r="V424" s="45">
        <v>84121</v>
      </c>
      <c r="W424" s="45">
        <v>85569</v>
      </c>
      <c r="X424" s="45">
        <v>87018</v>
      </c>
      <c r="Y424" s="45">
        <v>88466</v>
      </c>
      <c r="Z424" s="45">
        <v>89916</v>
      </c>
      <c r="AA424" s="45">
        <v>91364</v>
      </c>
      <c r="AB424" s="45">
        <v>93280</v>
      </c>
      <c r="AC424" s="45">
        <v>93280</v>
      </c>
      <c r="AD424" s="45">
        <v>93280</v>
      </c>
      <c r="AE424" s="45">
        <v>93280</v>
      </c>
      <c r="AF424" s="45">
        <v>93280</v>
      </c>
    </row>
    <row r="425" spans="1:32" s="3" customFormat="1">
      <c r="A425" s="15" t="s">
        <v>63</v>
      </c>
      <c r="B425" s="45">
        <v>56331</v>
      </c>
      <c r="C425" s="45">
        <v>56602</v>
      </c>
      <c r="D425" s="45">
        <v>56687</v>
      </c>
      <c r="E425" s="45">
        <v>56765</v>
      </c>
      <c r="F425" s="45">
        <v>56881</v>
      </c>
      <c r="G425" s="45">
        <v>56958</v>
      </c>
      <c r="H425" s="45">
        <v>58045</v>
      </c>
      <c r="I425" s="45">
        <v>59130</v>
      </c>
      <c r="J425" s="45">
        <v>60217</v>
      </c>
      <c r="K425" s="45">
        <v>61303</v>
      </c>
      <c r="L425" s="45">
        <v>62391</v>
      </c>
      <c r="M425" s="45">
        <v>63477</v>
      </c>
      <c r="N425" s="45">
        <v>64563</v>
      </c>
      <c r="O425" s="45">
        <v>65650</v>
      </c>
      <c r="P425" s="45">
        <v>66736</v>
      </c>
      <c r="Q425" s="45">
        <v>67823</v>
      </c>
      <c r="R425" s="45">
        <v>68910</v>
      </c>
      <c r="S425" s="45">
        <v>69995</v>
      </c>
      <c r="T425" s="45">
        <v>71082</v>
      </c>
      <c r="U425" s="45">
        <v>72169</v>
      </c>
      <c r="V425" s="45">
        <v>73256</v>
      </c>
      <c r="W425" s="45">
        <v>74341</v>
      </c>
      <c r="X425" s="45">
        <v>75428</v>
      </c>
      <c r="Y425" s="45">
        <v>76516</v>
      </c>
      <c r="Z425" s="45">
        <v>77601</v>
      </c>
      <c r="AA425" s="45">
        <v>78688</v>
      </c>
      <c r="AB425" s="45">
        <v>80321</v>
      </c>
      <c r="AC425" s="45">
        <v>80321</v>
      </c>
      <c r="AD425" s="45">
        <v>80321</v>
      </c>
      <c r="AE425" s="45">
        <v>80321</v>
      </c>
      <c r="AF425" s="45">
        <v>80321</v>
      </c>
    </row>
    <row r="426" spans="1:32" s="3" customFormat="1">
      <c r="A426" s="15" t="s">
        <v>64</v>
      </c>
      <c r="B426" s="45">
        <v>52322</v>
      </c>
      <c r="C426" s="45">
        <v>52667</v>
      </c>
      <c r="D426" s="45">
        <v>52836</v>
      </c>
      <c r="E426" s="45">
        <v>52995</v>
      </c>
      <c r="F426" s="45">
        <v>53186</v>
      </c>
      <c r="G426" s="45">
        <v>53336</v>
      </c>
      <c r="H426" s="45">
        <v>54423</v>
      </c>
      <c r="I426" s="45">
        <v>55508</v>
      </c>
      <c r="J426" s="45">
        <v>56595</v>
      </c>
      <c r="K426" s="45">
        <v>57682</v>
      </c>
      <c r="L426" s="45">
        <v>58769</v>
      </c>
      <c r="M426" s="45">
        <v>59855</v>
      </c>
      <c r="N426" s="45">
        <v>60941</v>
      </c>
      <c r="O426" s="45">
        <v>62028</v>
      </c>
      <c r="P426" s="45">
        <v>63115</v>
      </c>
      <c r="Q426" s="45">
        <v>64201</v>
      </c>
      <c r="R426" s="45">
        <v>65288</v>
      </c>
      <c r="S426" s="45">
        <v>66373</v>
      </c>
      <c r="T426" s="45">
        <v>67460</v>
      </c>
      <c r="U426" s="45">
        <v>68548</v>
      </c>
      <c r="V426" s="45">
        <v>69634</v>
      </c>
      <c r="W426" s="45">
        <v>70720</v>
      </c>
      <c r="X426" s="45">
        <v>71806</v>
      </c>
      <c r="Y426" s="45">
        <v>72893</v>
      </c>
      <c r="Z426" s="45">
        <v>73980</v>
      </c>
      <c r="AA426" s="45">
        <v>75066</v>
      </c>
      <c r="AB426" s="45">
        <v>76620</v>
      </c>
      <c r="AC426" s="45">
        <v>76620</v>
      </c>
      <c r="AD426" s="45">
        <v>76620</v>
      </c>
      <c r="AE426" s="45">
        <v>76620</v>
      </c>
      <c r="AF426" s="45">
        <v>76620</v>
      </c>
    </row>
    <row r="427" spans="1:32" s="3" customFormat="1">
      <c r="A427" s="15" t="s">
        <v>65</v>
      </c>
      <c r="B427" s="45">
        <v>48314</v>
      </c>
      <c r="C427" s="45">
        <v>48614</v>
      </c>
      <c r="D427" s="45">
        <v>48793</v>
      </c>
      <c r="E427" s="45">
        <v>48924</v>
      </c>
      <c r="F427" s="45">
        <v>49122</v>
      </c>
      <c r="G427" s="45">
        <v>49244</v>
      </c>
      <c r="H427" s="45">
        <v>50257</v>
      </c>
      <c r="I427" s="45">
        <v>51235</v>
      </c>
      <c r="J427" s="45">
        <v>52249</v>
      </c>
      <c r="K427" s="45">
        <v>53226</v>
      </c>
      <c r="L427" s="45">
        <v>54242</v>
      </c>
      <c r="M427" s="45">
        <v>55219</v>
      </c>
      <c r="N427" s="45">
        <v>56233</v>
      </c>
      <c r="O427" s="45">
        <v>57211</v>
      </c>
      <c r="P427" s="45">
        <v>58226</v>
      </c>
      <c r="Q427" s="45">
        <v>59203</v>
      </c>
      <c r="R427" s="45">
        <v>60217</v>
      </c>
      <c r="S427" s="45">
        <v>61195</v>
      </c>
      <c r="T427" s="45">
        <v>62210</v>
      </c>
      <c r="U427" s="45">
        <v>63187</v>
      </c>
      <c r="V427" s="45">
        <v>64201</v>
      </c>
      <c r="W427" s="45">
        <v>65179</v>
      </c>
      <c r="X427" s="45">
        <v>66194</v>
      </c>
      <c r="Y427" s="45">
        <v>67171</v>
      </c>
      <c r="Z427" s="45">
        <v>68185</v>
      </c>
      <c r="AA427" s="45">
        <v>69163</v>
      </c>
      <c r="AB427" s="45">
        <v>70582</v>
      </c>
      <c r="AC427" s="45">
        <v>70582</v>
      </c>
      <c r="AD427" s="45">
        <v>70582</v>
      </c>
      <c r="AE427" s="45">
        <v>70582</v>
      </c>
      <c r="AF427" s="45">
        <v>70582</v>
      </c>
    </row>
    <row r="428" spans="1:32" s="3" customFormat="1">
      <c r="A428" s="15" t="s">
        <v>66</v>
      </c>
      <c r="B428" s="45">
        <v>46511</v>
      </c>
      <c r="C428" s="45">
        <v>46646</v>
      </c>
      <c r="D428" s="45">
        <v>46868</v>
      </c>
      <c r="E428" s="45">
        <v>47039</v>
      </c>
      <c r="F428" s="45">
        <v>47274</v>
      </c>
      <c r="G428" s="45">
        <v>47433</v>
      </c>
      <c r="H428" s="45">
        <v>48446</v>
      </c>
      <c r="I428" s="45">
        <v>49425</v>
      </c>
      <c r="J428" s="45">
        <v>50438</v>
      </c>
      <c r="K428" s="45">
        <v>51416</v>
      </c>
      <c r="L428" s="45">
        <v>52431</v>
      </c>
      <c r="M428" s="45">
        <v>53407</v>
      </c>
      <c r="N428" s="45">
        <v>54423</v>
      </c>
      <c r="O428" s="45">
        <v>55401</v>
      </c>
      <c r="P428" s="45">
        <v>56414</v>
      </c>
      <c r="Q428" s="45">
        <v>57392</v>
      </c>
      <c r="R428" s="45">
        <v>58406</v>
      </c>
      <c r="S428" s="45">
        <v>59384</v>
      </c>
      <c r="T428" s="45">
        <v>60398</v>
      </c>
      <c r="U428" s="45">
        <v>61375</v>
      </c>
      <c r="V428" s="45">
        <v>62391</v>
      </c>
      <c r="W428" s="45">
        <v>63369</v>
      </c>
      <c r="X428" s="45">
        <v>64382</v>
      </c>
      <c r="Y428" s="45">
        <v>65360</v>
      </c>
      <c r="Z428" s="45">
        <v>66373</v>
      </c>
      <c r="AA428" s="45">
        <v>67352</v>
      </c>
      <c r="AB428" s="45">
        <v>68729</v>
      </c>
      <c r="AC428" s="45">
        <v>68729</v>
      </c>
      <c r="AD428" s="45">
        <v>68729</v>
      </c>
      <c r="AE428" s="45">
        <v>68729</v>
      </c>
      <c r="AF428" s="45">
        <v>68729</v>
      </c>
    </row>
    <row r="429" spans="1:32" s="28" customFormat="1" ht="18" thickBot="1">
      <c r="A429" s="80"/>
      <c r="B429" s="74" t="s">
        <v>61</v>
      </c>
      <c r="C429" s="74" t="s">
        <v>68</v>
      </c>
    </row>
    <row r="430" spans="1:32" s="3" customFormat="1" ht="13.5" thickTop="1">
      <c r="A430" s="15" t="s">
        <v>62</v>
      </c>
      <c r="B430" s="41">
        <v>59582</v>
      </c>
      <c r="C430" s="41">
        <v>60174</v>
      </c>
      <c r="D430" s="41">
        <v>60553</v>
      </c>
      <c r="E430" s="41">
        <v>60910</v>
      </c>
      <c r="F430" s="41">
        <v>61300</v>
      </c>
      <c r="G430" s="41">
        <v>61632</v>
      </c>
      <c r="H430" s="41">
        <v>63073</v>
      </c>
      <c r="I430" s="41">
        <v>64516</v>
      </c>
      <c r="J430" s="41">
        <v>65959</v>
      </c>
      <c r="K430" s="41">
        <v>67401</v>
      </c>
      <c r="L430" s="41">
        <v>68843</v>
      </c>
      <c r="M430" s="41">
        <v>70286</v>
      </c>
      <c r="N430" s="41">
        <v>71728</v>
      </c>
      <c r="O430" s="41">
        <v>73171</v>
      </c>
      <c r="P430" s="41">
        <v>74612</v>
      </c>
      <c r="Q430" s="41">
        <v>76056</v>
      </c>
      <c r="R430" s="41">
        <v>77498</v>
      </c>
      <c r="S430" s="41">
        <v>78940</v>
      </c>
      <c r="T430" s="41">
        <v>79731</v>
      </c>
      <c r="U430" s="41">
        <v>80755</v>
      </c>
      <c r="V430" s="41">
        <v>82671</v>
      </c>
      <c r="W430" s="41">
        <v>83808</v>
      </c>
      <c r="X430" s="41">
        <v>84566</v>
      </c>
      <c r="Y430" s="41">
        <v>84702</v>
      </c>
      <c r="Z430" s="41">
        <v>84919</v>
      </c>
      <c r="AA430" s="41">
        <v>85154</v>
      </c>
      <c r="AB430" s="41">
        <v>85388</v>
      </c>
      <c r="AC430" s="41">
        <v>85388</v>
      </c>
      <c r="AD430" s="41">
        <v>85388</v>
      </c>
      <c r="AE430" s="41">
        <v>85388</v>
      </c>
      <c r="AF430" s="41">
        <v>85388</v>
      </c>
    </row>
    <row r="431" spans="1:32" s="3" customFormat="1">
      <c r="A431" s="15" t="s">
        <v>63</v>
      </c>
      <c r="B431" s="41">
        <v>55594</v>
      </c>
      <c r="C431" s="41">
        <v>55864</v>
      </c>
      <c r="D431" s="41">
        <v>55951</v>
      </c>
      <c r="E431" s="41">
        <v>56030</v>
      </c>
      <c r="F431" s="41">
        <v>56146</v>
      </c>
      <c r="G431" s="41">
        <v>56223</v>
      </c>
      <c r="H431" s="41">
        <v>57305</v>
      </c>
      <c r="I431" s="41">
        <v>58386</v>
      </c>
      <c r="J431" s="41">
        <v>59467</v>
      </c>
      <c r="K431" s="41">
        <v>60549</v>
      </c>
      <c r="L431" s="41">
        <v>61632</v>
      </c>
      <c r="M431" s="41">
        <v>62714</v>
      </c>
      <c r="N431" s="41">
        <v>63794</v>
      </c>
      <c r="O431" s="41">
        <v>64876</v>
      </c>
      <c r="P431" s="41">
        <v>65959</v>
      </c>
      <c r="Q431" s="41">
        <v>67040</v>
      </c>
      <c r="R431" s="41">
        <v>68121</v>
      </c>
      <c r="S431" s="41">
        <v>69204</v>
      </c>
      <c r="T431" s="41">
        <v>69719</v>
      </c>
      <c r="U431" s="41">
        <v>70535</v>
      </c>
      <c r="V431" s="41">
        <v>71930</v>
      </c>
      <c r="W431" s="41">
        <v>72827</v>
      </c>
      <c r="X431" s="41">
        <v>73478</v>
      </c>
      <c r="Y431" s="41">
        <v>73619</v>
      </c>
      <c r="Z431" s="41">
        <v>73835</v>
      </c>
      <c r="AA431" s="41">
        <v>74071</v>
      </c>
      <c r="AB431" s="41">
        <v>74305</v>
      </c>
      <c r="AC431" s="41">
        <v>74305</v>
      </c>
      <c r="AD431" s="41">
        <v>74305</v>
      </c>
      <c r="AE431" s="41">
        <v>74305</v>
      </c>
      <c r="AF431" s="41">
        <v>74305</v>
      </c>
    </row>
    <row r="432" spans="1:32" s="3" customFormat="1">
      <c r="A432" s="15" t="s">
        <v>64</v>
      </c>
      <c r="B432" s="41">
        <v>51604</v>
      </c>
      <c r="C432" s="41">
        <v>51949</v>
      </c>
      <c r="D432" s="41">
        <v>52117</v>
      </c>
      <c r="E432" s="41">
        <v>52276</v>
      </c>
      <c r="F432" s="41">
        <v>52467</v>
      </c>
      <c r="G432" s="41">
        <v>52618</v>
      </c>
      <c r="H432" s="41">
        <v>53699</v>
      </c>
      <c r="I432" s="41">
        <v>54780</v>
      </c>
      <c r="J432" s="41">
        <v>55861</v>
      </c>
      <c r="K432" s="41">
        <v>56943</v>
      </c>
      <c r="L432" s="41">
        <v>58026</v>
      </c>
      <c r="M432" s="41">
        <v>59107</v>
      </c>
      <c r="N432" s="41">
        <v>60190</v>
      </c>
      <c r="O432" s="41">
        <v>61271</v>
      </c>
      <c r="P432" s="41">
        <v>62352</v>
      </c>
      <c r="Q432" s="41">
        <v>63434</v>
      </c>
      <c r="R432" s="41">
        <v>64516</v>
      </c>
      <c r="S432" s="41">
        <v>65597</v>
      </c>
      <c r="T432" s="41">
        <v>66144</v>
      </c>
      <c r="U432" s="41">
        <v>66966</v>
      </c>
      <c r="V432" s="41">
        <v>68325</v>
      </c>
      <c r="W432" s="41">
        <v>69005</v>
      </c>
      <c r="X432" s="41">
        <v>69627</v>
      </c>
      <c r="Y432" s="41">
        <v>69766</v>
      </c>
      <c r="Z432" s="41">
        <v>69982</v>
      </c>
      <c r="AA432" s="41">
        <v>70216</v>
      </c>
      <c r="AB432" s="41">
        <v>70450</v>
      </c>
      <c r="AC432" s="41">
        <v>70450</v>
      </c>
      <c r="AD432" s="41">
        <v>70450</v>
      </c>
      <c r="AE432" s="41">
        <v>70450</v>
      </c>
      <c r="AF432" s="41">
        <v>70450</v>
      </c>
    </row>
    <row r="433" spans="1:32" s="3" customFormat="1">
      <c r="A433" s="15" t="s">
        <v>65</v>
      </c>
      <c r="B433" s="41">
        <v>47615</v>
      </c>
      <c r="C433" s="41">
        <v>47914</v>
      </c>
      <c r="D433" s="41">
        <v>48092</v>
      </c>
      <c r="E433" s="41">
        <v>48221</v>
      </c>
      <c r="F433" s="41">
        <v>48420</v>
      </c>
      <c r="G433" s="41">
        <v>48543</v>
      </c>
      <c r="H433" s="41">
        <v>49552</v>
      </c>
      <c r="I433" s="41">
        <v>50526</v>
      </c>
      <c r="J433" s="41">
        <v>51534</v>
      </c>
      <c r="K433" s="41">
        <v>52508</v>
      </c>
      <c r="L433" s="41">
        <v>53517</v>
      </c>
      <c r="M433" s="41">
        <v>54491</v>
      </c>
      <c r="N433" s="41">
        <v>55502</v>
      </c>
      <c r="O433" s="41">
        <v>56476</v>
      </c>
      <c r="P433" s="41">
        <v>57483</v>
      </c>
      <c r="Q433" s="41">
        <v>58457</v>
      </c>
      <c r="R433" s="41">
        <v>59467</v>
      </c>
      <c r="S433" s="41">
        <v>60441</v>
      </c>
      <c r="T433" s="41">
        <v>60965</v>
      </c>
      <c r="U433" s="41">
        <v>61673</v>
      </c>
      <c r="V433" s="41">
        <v>62961</v>
      </c>
      <c r="W433" s="41">
        <v>63572</v>
      </c>
      <c r="X433" s="41">
        <v>64135</v>
      </c>
      <c r="Y433" s="41">
        <v>64279</v>
      </c>
      <c r="Z433" s="41">
        <v>64496</v>
      </c>
      <c r="AA433" s="41">
        <v>64733</v>
      </c>
      <c r="AB433" s="41">
        <v>64967</v>
      </c>
      <c r="AC433" s="41">
        <v>64967</v>
      </c>
      <c r="AD433" s="41">
        <v>64967</v>
      </c>
      <c r="AE433" s="41">
        <v>64967</v>
      </c>
      <c r="AF433" s="41">
        <v>64967</v>
      </c>
    </row>
    <row r="434" spans="1:32" s="3" customFormat="1">
      <c r="A434" s="15" t="s">
        <v>66</v>
      </c>
      <c r="B434" s="41">
        <v>45918</v>
      </c>
      <c r="C434" s="41">
        <v>46056</v>
      </c>
      <c r="D434" s="41">
        <v>46276</v>
      </c>
      <c r="E434" s="41">
        <v>46447</v>
      </c>
      <c r="F434" s="41">
        <v>46681</v>
      </c>
      <c r="G434" s="41">
        <v>46839</v>
      </c>
      <c r="H434" s="41">
        <v>47747</v>
      </c>
      <c r="I434" s="41">
        <v>48721</v>
      </c>
      <c r="J434" s="41">
        <v>49732</v>
      </c>
      <c r="K434" s="41">
        <v>50705</v>
      </c>
      <c r="L434" s="41">
        <v>51715</v>
      </c>
      <c r="M434" s="41">
        <v>52686</v>
      </c>
      <c r="N434" s="41">
        <v>53698</v>
      </c>
      <c r="O434" s="41">
        <v>54672</v>
      </c>
      <c r="P434" s="41">
        <v>55681</v>
      </c>
      <c r="Q434" s="41">
        <v>56656</v>
      </c>
      <c r="R434" s="41">
        <v>57664</v>
      </c>
      <c r="S434" s="41">
        <v>58637</v>
      </c>
      <c r="T434" s="41">
        <v>59175</v>
      </c>
      <c r="U434" s="41">
        <v>59880</v>
      </c>
      <c r="V434" s="41">
        <v>61143</v>
      </c>
      <c r="W434" s="41">
        <v>61618</v>
      </c>
      <c r="X434" s="41">
        <v>62166</v>
      </c>
      <c r="Y434" s="41">
        <v>62324</v>
      </c>
      <c r="Z434" s="41">
        <v>62533</v>
      </c>
      <c r="AA434" s="41">
        <v>62761</v>
      </c>
      <c r="AB434" s="41">
        <v>62995</v>
      </c>
      <c r="AC434" s="41">
        <v>62995</v>
      </c>
      <c r="AD434" s="41">
        <v>62995</v>
      </c>
      <c r="AE434" s="41">
        <v>62995</v>
      </c>
      <c r="AF434" s="41">
        <v>62995</v>
      </c>
    </row>
    <row r="435" spans="1:32" s="23" customFormat="1" ht="18" thickBot="1">
      <c r="A435" s="25"/>
      <c r="B435" s="24">
        <v>4604</v>
      </c>
      <c r="C435" s="24" t="s">
        <v>67</v>
      </c>
    </row>
    <row r="436" spans="1:32" s="3" customFormat="1" ht="13.5" thickTop="1">
      <c r="A436" s="15" t="s">
        <v>62</v>
      </c>
      <c r="B436" s="45">
        <v>60887</v>
      </c>
      <c r="C436" s="45">
        <v>61482</v>
      </c>
      <c r="D436" s="45">
        <v>61863</v>
      </c>
      <c r="E436" s="45">
        <v>62221</v>
      </c>
      <c r="F436" s="45">
        <v>62615</v>
      </c>
      <c r="G436" s="45">
        <v>62951</v>
      </c>
      <c r="H436" s="45">
        <v>64404</v>
      </c>
      <c r="I436" s="45">
        <v>65860</v>
      </c>
      <c r="J436" s="45">
        <v>67315</v>
      </c>
      <c r="K436" s="45">
        <v>68769</v>
      </c>
      <c r="L436" s="45">
        <v>70225</v>
      </c>
      <c r="M436" s="45">
        <v>71679</v>
      </c>
      <c r="N436" s="45">
        <v>73135</v>
      </c>
      <c r="O436" s="45">
        <v>74590</v>
      </c>
      <c r="P436" s="45">
        <v>76044</v>
      </c>
      <c r="Q436" s="45">
        <v>77500</v>
      </c>
      <c r="R436" s="45">
        <v>78955</v>
      </c>
      <c r="S436" s="45">
        <v>80410</v>
      </c>
      <c r="T436" s="45">
        <v>81147</v>
      </c>
      <c r="U436" s="45">
        <v>81890</v>
      </c>
      <c r="V436" s="45">
        <v>82642</v>
      </c>
      <c r="W436" s="45">
        <v>83401</v>
      </c>
      <c r="X436" s="45">
        <v>84168</v>
      </c>
      <c r="Y436" s="45">
        <v>84942</v>
      </c>
      <c r="Z436" s="45">
        <v>85726</v>
      </c>
      <c r="AA436" s="45">
        <v>86529</v>
      </c>
      <c r="AB436" s="45">
        <v>87336</v>
      </c>
      <c r="AC436" s="5"/>
      <c r="AD436" s="5"/>
      <c r="AE436" s="5"/>
      <c r="AF436" s="5"/>
    </row>
    <row r="437" spans="1:32" s="3" customFormat="1">
      <c r="A437" s="15" t="s">
        <v>63</v>
      </c>
      <c r="B437" s="45">
        <v>56862</v>
      </c>
      <c r="C437" s="45">
        <v>57135</v>
      </c>
      <c r="D437" s="45">
        <v>57221</v>
      </c>
      <c r="E437" s="45">
        <v>57301</v>
      </c>
      <c r="F437" s="45">
        <v>57417</v>
      </c>
      <c r="G437" s="45">
        <v>57494</v>
      </c>
      <c r="H437" s="45">
        <v>58585</v>
      </c>
      <c r="I437" s="45">
        <v>59675</v>
      </c>
      <c r="J437" s="45">
        <v>60767</v>
      </c>
      <c r="K437" s="45">
        <v>61859</v>
      </c>
      <c r="L437" s="45">
        <v>62951</v>
      </c>
      <c r="M437" s="45">
        <v>64041</v>
      </c>
      <c r="N437" s="45">
        <v>65132</v>
      </c>
      <c r="O437" s="45">
        <v>66223</v>
      </c>
      <c r="P437" s="45">
        <v>67315</v>
      </c>
      <c r="Q437" s="45">
        <v>68406</v>
      </c>
      <c r="R437" s="45">
        <v>69497</v>
      </c>
      <c r="S437" s="45">
        <v>70588</v>
      </c>
      <c r="T437" s="45">
        <v>71227</v>
      </c>
      <c r="U437" s="45">
        <v>71872</v>
      </c>
      <c r="V437" s="45">
        <v>72523</v>
      </c>
      <c r="W437" s="45">
        <v>73180</v>
      </c>
      <c r="X437" s="45">
        <v>73844</v>
      </c>
      <c r="Y437" s="45">
        <v>74516</v>
      </c>
      <c r="Z437" s="45">
        <v>75193</v>
      </c>
      <c r="AA437" s="45">
        <v>75894</v>
      </c>
      <c r="AB437" s="45">
        <v>76605</v>
      </c>
      <c r="AC437" s="5"/>
      <c r="AD437" s="5"/>
      <c r="AE437" s="5"/>
      <c r="AF437" s="5"/>
    </row>
    <row r="438" spans="1:32" s="3" customFormat="1">
      <c r="A438" s="15" t="s">
        <v>64</v>
      </c>
      <c r="B438" s="45">
        <v>52837</v>
      </c>
      <c r="C438" s="45">
        <v>53184</v>
      </c>
      <c r="D438" s="45">
        <v>53354</v>
      </c>
      <c r="E438" s="45">
        <v>53514</v>
      </c>
      <c r="F438" s="45">
        <v>53706</v>
      </c>
      <c r="G438" s="45">
        <v>53856</v>
      </c>
      <c r="H438" s="45">
        <v>54948</v>
      </c>
      <c r="I438" s="45">
        <v>56038</v>
      </c>
      <c r="J438" s="45">
        <v>57129</v>
      </c>
      <c r="K438" s="45">
        <v>58221</v>
      </c>
      <c r="L438" s="45">
        <v>59313</v>
      </c>
      <c r="M438" s="45">
        <v>60403</v>
      </c>
      <c r="N438" s="45">
        <v>61495</v>
      </c>
      <c r="O438" s="45">
        <v>62586</v>
      </c>
      <c r="P438" s="45">
        <v>63676</v>
      </c>
      <c r="Q438" s="45">
        <v>64769</v>
      </c>
      <c r="R438" s="45">
        <v>65860</v>
      </c>
      <c r="S438" s="45">
        <v>66950</v>
      </c>
      <c r="T438" s="45">
        <v>67553</v>
      </c>
      <c r="U438" s="45">
        <v>68161</v>
      </c>
      <c r="V438" s="45">
        <v>68775</v>
      </c>
      <c r="W438" s="45">
        <v>69395</v>
      </c>
      <c r="X438" s="45">
        <v>70022</v>
      </c>
      <c r="Y438" s="45">
        <v>70656</v>
      </c>
      <c r="Z438" s="45">
        <v>71296</v>
      </c>
      <c r="AA438" s="45">
        <v>71957</v>
      </c>
      <c r="AB438" s="45">
        <v>72623</v>
      </c>
      <c r="AC438" s="5"/>
      <c r="AD438" s="5"/>
      <c r="AE438" s="5"/>
      <c r="AF438" s="5"/>
    </row>
    <row r="439" spans="1:32" s="3" customFormat="1">
      <c r="A439" s="15" t="s">
        <v>65</v>
      </c>
      <c r="B439" s="45">
        <v>48812</v>
      </c>
      <c r="C439" s="45">
        <v>49114</v>
      </c>
      <c r="D439" s="45">
        <v>49293</v>
      </c>
      <c r="E439" s="45">
        <v>49423</v>
      </c>
      <c r="F439" s="45">
        <v>49622</v>
      </c>
      <c r="G439" s="45">
        <v>49746</v>
      </c>
      <c r="H439" s="45">
        <v>50764</v>
      </c>
      <c r="I439" s="45">
        <v>51746</v>
      </c>
      <c r="J439" s="45">
        <v>52764</v>
      </c>
      <c r="K439" s="45">
        <v>53746</v>
      </c>
      <c r="L439" s="45">
        <v>54766</v>
      </c>
      <c r="M439" s="45">
        <v>55747</v>
      </c>
      <c r="N439" s="45">
        <v>56766</v>
      </c>
      <c r="O439" s="45">
        <v>57748</v>
      </c>
      <c r="P439" s="45">
        <v>58767</v>
      </c>
      <c r="Q439" s="45">
        <v>59749</v>
      </c>
      <c r="R439" s="45">
        <v>60767</v>
      </c>
      <c r="S439" s="45">
        <v>61749</v>
      </c>
      <c r="T439" s="45">
        <v>62300</v>
      </c>
      <c r="U439" s="45">
        <v>62855</v>
      </c>
      <c r="V439" s="45">
        <v>63416</v>
      </c>
      <c r="W439" s="45">
        <v>63982</v>
      </c>
      <c r="X439" s="45">
        <v>64554</v>
      </c>
      <c r="Y439" s="45">
        <v>65132</v>
      </c>
      <c r="Z439" s="45">
        <v>65713</v>
      </c>
      <c r="AA439" s="45">
        <v>66323</v>
      </c>
      <c r="AB439" s="45">
        <v>66940</v>
      </c>
      <c r="AC439" s="5"/>
      <c r="AD439" s="5"/>
      <c r="AE439" s="5"/>
      <c r="AF439" s="5"/>
    </row>
    <row r="440" spans="1:32" s="3" customFormat="1">
      <c r="A440" s="15" t="s">
        <v>66</v>
      </c>
      <c r="B440" s="45">
        <v>47000</v>
      </c>
      <c r="C440" s="45">
        <v>47137</v>
      </c>
      <c r="D440" s="45">
        <v>47360</v>
      </c>
      <c r="E440" s="45">
        <v>47531</v>
      </c>
      <c r="F440" s="45">
        <v>47767</v>
      </c>
      <c r="G440" s="45">
        <v>47927</v>
      </c>
      <c r="H440" s="45">
        <v>48945</v>
      </c>
      <c r="I440" s="45">
        <v>49928</v>
      </c>
      <c r="J440" s="45">
        <v>50946</v>
      </c>
      <c r="K440" s="45">
        <v>51928</v>
      </c>
      <c r="L440" s="45">
        <v>52947</v>
      </c>
      <c r="M440" s="45">
        <v>53928</v>
      </c>
      <c r="N440" s="45">
        <v>54948</v>
      </c>
      <c r="O440" s="45">
        <v>55930</v>
      </c>
      <c r="P440" s="45">
        <v>56948</v>
      </c>
      <c r="Q440" s="45">
        <v>57930</v>
      </c>
      <c r="R440" s="45">
        <v>58948</v>
      </c>
      <c r="S440" s="45">
        <v>59931</v>
      </c>
      <c r="T440" s="45">
        <v>60462</v>
      </c>
      <c r="U440" s="45">
        <v>60999</v>
      </c>
      <c r="V440" s="45">
        <v>61543</v>
      </c>
      <c r="W440" s="45">
        <v>62089</v>
      </c>
      <c r="X440" s="45">
        <v>62643</v>
      </c>
      <c r="Y440" s="45">
        <v>63202</v>
      </c>
      <c r="Z440" s="45">
        <v>63765</v>
      </c>
      <c r="AA440" s="45">
        <v>64354</v>
      </c>
      <c r="AB440" s="45">
        <v>64946</v>
      </c>
      <c r="AC440" s="5"/>
      <c r="AD440" s="5"/>
      <c r="AE440" s="5"/>
      <c r="AF440" s="5"/>
    </row>
    <row r="441" spans="1:32" s="6" customFormat="1">
      <c r="A441" s="1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  <c r="AF441" s="2"/>
    </row>
    <row r="442" spans="1:32" s="3" customFormat="1" ht="18" thickBot="1">
      <c r="A442" s="36"/>
      <c r="B442" s="76"/>
      <c r="C442" s="77"/>
      <c r="D442" s="36"/>
      <c r="E442" s="36"/>
      <c r="F442" s="36"/>
      <c r="G442" s="36"/>
      <c r="H442" s="36"/>
      <c r="I442" s="36"/>
      <c r="J442" s="36"/>
      <c r="K442" s="36"/>
      <c r="L442" s="36"/>
      <c r="M442" s="36"/>
      <c r="N442" s="36"/>
      <c r="O442" s="36"/>
      <c r="P442" s="36"/>
      <c r="Q442" s="36"/>
      <c r="R442" s="36"/>
      <c r="S442" s="36"/>
      <c r="T442" s="36"/>
      <c r="U442" s="36"/>
      <c r="V442" s="36"/>
      <c r="W442" s="36"/>
      <c r="X442" s="36"/>
      <c r="Y442" s="36"/>
      <c r="Z442" s="36"/>
      <c r="AA442" s="36"/>
      <c r="AB442" s="36"/>
      <c r="AC442" s="36"/>
      <c r="AD442" s="36"/>
      <c r="AE442" s="36"/>
      <c r="AF442" s="37"/>
    </row>
    <row r="443" spans="1:32" s="3" customFormat="1" ht="13.5" thickTop="1">
      <c r="A443" s="78"/>
      <c r="B443" s="79"/>
      <c r="C443" s="79"/>
      <c r="D443" s="79"/>
      <c r="E443" s="79"/>
      <c r="F443" s="79"/>
      <c r="G443" s="79"/>
      <c r="H443" s="79"/>
      <c r="I443" s="79"/>
      <c r="J443" s="79"/>
      <c r="K443" s="79"/>
      <c r="L443" s="79"/>
      <c r="M443" s="79"/>
      <c r="N443" s="79"/>
      <c r="O443" s="79"/>
      <c r="P443" s="79"/>
      <c r="Q443" s="79"/>
      <c r="R443" s="79"/>
      <c r="S443" s="79"/>
      <c r="T443" s="79"/>
      <c r="U443" s="79"/>
      <c r="V443" s="79"/>
      <c r="W443" s="79"/>
      <c r="X443" s="79"/>
      <c r="Y443" s="79"/>
      <c r="Z443" s="79"/>
      <c r="AA443" s="79"/>
      <c r="AB443" s="79"/>
      <c r="AC443" s="79"/>
      <c r="AD443" s="79"/>
      <c r="AE443" s="79"/>
      <c r="AF443" s="79"/>
    </row>
    <row r="444" spans="1:32" s="3" customFormat="1">
      <c r="A444" s="78"/>
      <c r="B444" s="79"/>
      <c r="C444" s="79"/>
      <c r="D444" s="79"/>
      <c r="E444" s="79"/>
      <c r="F444" s="79"/>
      <c r="G444" s="79"/>
      <c r="H444" s="79"/>
      <c r="I444" s="79"/>
      <c r="J444" s="79"/>
      <c r="K444" s="79"/>
      <c r="L444" s="79"/>
      <c r="M444" s="79"/>
      <c r="N444" s="79"/>
      <c r="O444" s="79"/>
      <c r="P444" s="79"/>
      <c r="Q444" s="79"/>
      <c r="R444" s="79"/>
      <c r="S444" s="79"/>
      <c r="T444" s="79"/>
      <c r="U444" s="79"/>
      <c r="V444" s="79"/>
      <c r="W444" s="79"/>
      <c r="X444" s="79"/>
      <c r="Y444" s="79"/>
      <c r="Z444" s="79"/>
      <c r="AA444" s="79"/>
      <c r="AB444" s="79"/>
      <c r="AC444" s="79"/>
      <c r="AD444" s="79"/>
      <c r="AE444" s="79"/>
      <c r="AF444" s="79"/>
    </row>
    <row r="445" spans="1:32" s="3" customFormat="1">
      <c r="A445" s="78"/>
      <c r="B445" s="79"/>
      <c r="C445" s="79"/>
      <c r="D445" s="79"/>
      <c r="E445" s="79"/>
      <c r="F445" s="79"/>
      <c r="G445" s="79"/>
      <c r="H445" s="79"/>
      <c r="I445" s="79"/>
      <c r="J445" s="79"/>
      <c r="K445" s="79"/>
      <c r="L445" s="79"/>
      <c r="M445" s="79"/>
      <c r="N445" s="79"/>
      <c r="O445" s="79"/>
      <c r="P445" s="79"/>
      <c r="Q445" s="79"/>
      <c r="R445" s="79"/>
      <c r="S445" s="79"/>
      <c r="T445" s="79"/>
      <c r="U445" s="79"/>
      <c r="V445" s="79"/>
      <c r="W445" s="79"/>
      <c r="X445" s="79"/>
      <c r="Y445" s="79"/>
      <c r="Z445" s="79"/>
      <c r="AA445" s="79"/>
      <c r="AB445" s="79"/>
      <c r="AC445" s="79"/>
      <c r="AD445" s="79"/>
      <c r="AE445" s="79"/>
      <c r="AF445" s="79"/>
    </row>
    <row r="446" spans="1:32" s="3" customFormat="1">
      <c r="A446" s="78"/>
      <c r="B446" s="79"/>
      <c r="C446" s="79"/>
      <c r="D446" s="79"/>
      <c r="E446" s="79"/>
      <c r="F446" s="79"/>
      <c r="G446" s="79"/>
      <c r="H446" s="79"/>
      <c r="I446" s="79"/>
      <c r="J446" s="79"/>
      <c r="K446" s="79"/>
      <c r="L446" s="79"/>
      <c r="M446" s="79"/>
      <c r="N446" s="79"/>
      <c r="O446" s="79"/>
      <c r="P446" s="79"/>
      <c r="Q446" s="79"/>
      <c r="R446" s="79"/>
      <c r="S446" s="79"/>
      <c r="T446" s="79"/>
      <c r="U446" s="79"/>
      <c r="V446" s="79"/>
      <c r="W446" s="79"/>
      <c r="X446" s="79"/>
      <c r="Y446" s="79"/>
      <c r="Z446" s="79"/>
      <c r="AA446" s="79"/>
      <c r="AB446" s="79"/>
      <c r="AC446" s="79"/>
      <c r="AD446" s="79"/>
      <c r="AE446" s="79"/>
      <c r="AF446" s="79"/>
    </row>
    <row r="447" spans="1:32">
      <c r="A447" s="78"/>
      <c r="B447" s="79"/>
      <c r="C447" s="79"/>
      <c r="D447" s="79"/>
      <c r="E447" s="79"/>
      <c r="F447" s="79"/>
      <c r="G447" s="79"/>
      <c r="H447" s="79"/>
      <c r="I447" s="79"/>
      <c r="J447" s="79"/>
      <c r="K447" s="79"/>
      <c r="L447" s="79"/>
      <c r="M447" s="79"/>
      <c r="N447" s="79"/>
      <c r="O447" s="79"/>
      <c r="P447" s="79"/>
      <c r="Q447" s="79"/>
      <c r="R447" s="79"/>
      <c r="S447" s="79"/>
      <c r="T447" s="79"/>
      <c r="U447" s="79"/>
      <c r="V447" s="79"/>
      <c r="W447" s="79"/>
      <c r="X447" s="79"/>
      <c r="Y447" s="79"/>
      <c r="Z447" s="79"/>
      <c r="AA447" s="79"/>
      <c r="AB447" s="79"/>
      <c r="AC447" s="79"/>
      <c r="AD447" s="79"/>
      <c r="AE447" s="79"/>
      <c r="AF447" s="79"/>
    </row>
  </sheetData>
  <pageMargins left="0.7" right="0.7" top="0.75" bottom="0.75" header="0.3" footer="0.3"/>
  <pageSetup paperSize="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FY2024DMSS</vt:lpstr>
    </vt:vector>
  </TitlesOfParts>
  <Company>South Carolina Department of Education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2023 - 2024 District Minimum Salary Schedules</dc:title>
  <dc:subject>2023 - 2024 District Minimum Salary Schedules</dc:subject>
  <dc:creator>South Carolina Department of Education</dc:creator>
  <cp:keywords>Minimum Salary Schedules district</cp:keywords>
  <cp:lastModifiedBy>Moss, Kimberly S</cp:lastModifiedBy>
  <cp:lastPrinted>2022-09-27T14:11:25Z</cp:lastPrinted>
  <dcterms:created xsi:type="dcterms:W3CDTF">1999-07-12T14:59:40Z</dcterms:created>
  <dcterms:modified xsi:type="dcterms:W3CDTF">2023-10-24T14:57:51Z</dcterms:modified>
</cp:coreProperties>
</file>